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K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W30" i="1"/>
  <c r="V30" i="1"/>
  <c r="U30" i="1" s="1"/>
  <c r="N30" i="1"/>
  <c r="L30" i="1"/>
  <c r="H30" i="1"/>
  <c r="AV30" i="1" s="1"/>
  <c r="BM29" i="1"/>
  <c r="BL29" i="1"/>
  <c r="BJ29" i="1"/>
  <c r="BK29" i="1" s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/>
  <c r="W29" i="1"/>
  <c r="V29" i="1"/>
  <c r="U29" i="1" s="1"/>
  <c r="N29" i="1"/>
  <c r="I29" i="1"/>
  <c r="BM28" i="1"/>
  <c r="BL28" i="1"/>
  <c r="BJ28" i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U28" i="1" s="1"/>
  <c r="N28" i="1"/>
  <c r="BM27" i="1"/>
  <c r="BL27" i="1"/>
  <c r="BJ27" i="1"/>
  <c r="BK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W27" i="1"/>
  <c r="U27" i="1" s="1"/>
  <c r="V27" i="1"/>
  <c r="N27" i="1"/>
  <c r="G27" i="1"/>
  <c r="Y27" i="1" s="1"/>
  <c r="BM26" i="1"/>
  <c r="BL26" i="1"/>
  <c r="BJ26" i="1"/>
  <c r="BK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H26" i="1" s="1"/>
  <c r="AV26" i="1" s="1"/>
  <c r="W26" i="1"/>
  <c r="V26" i="1"/>
  <c r="U26" i="1" s="1"/>
  <c r="N26" i="1"/>
  <c r="BM25" i="1"/>
  <c r="BL25" i="1"/>
  <c r="BK25" i="1"/>
  <c r="AU25" i="1" s="1"/>
  <c r="BJ25" i="1"/>
  <c r="BG25" i="1"/>
  <c r="BF25" i="1"/>
  <c r="BE25" i="1"/>
  <c r="BD25" i="1"/>
  <c r="BH25" i="1" s="1"/>
  <c r="BI25" i="1" s="1"/>
  <c r="BC25" i="1"/>
  <c r="AX25" i="1" s="1"/>
  <c r="AZ25" i="1"/>
  <c r="AW25" i="1"/>
  <c r="AS25" i="1"/>
  <c r="AL25" i="1"/>
  <c r="AM25" i="1" s="1"/>
  <c r="AG25" i="1"/>
  <c r="AE25" i="1" s="1"/>
  <c r="I25" i="1" s="1"/>
  <c r="W25" i="1"/>
  <c r="V25" i="1"/>
  <c r="U25" i="1"/>
  <c r="N25" i="1"/>
  <c r="BM24" i="1"/>
  <c r="BL24" i="1"/>
  <c r="BJ24" i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AF24" i="1"/>
  <c r="W24" i="1"/>
  <c r="V24" i="1"/>
  <c r="U24" i="1" s="1"/>
  <c r="N24" i="1"/>
  <c r="BM23" i="1"/>
  <c r="BL23" i="1"/>
  <c r="BJ23" i="1"/>
  <c r="BK23" i="1" s="1"/>
  <c r="AU23" i="1" s="1"/>
  <c r="AW23" i="1" s="1"/>
  <c r="BG23" i="1"/>
  <c r="BF23" i="1"/>
  <c r="BE23" i="1"/>
  <c r="BD23" i="1"/>
  <c r="BH23" i="1" s="1"/>
  <c r="BI23" i="1" s="1"/>
  <c r="BC23" i="1"/>
  <c r="AX23" i="1" s="1"/>
  <c r="AZ23" i="1"/>
  <c r="AS23" i="1"/>
  <c r="AM23" i="1"/>
  <c r="AL23" i="1"/>
  <c r="AG23" i="1"/>
  <c r="AE23" i="1" s="1"/>
  <c r="W23" i="1"/>
  <c r="V23" i="1"/>
  <c r="N23" i="1"/>
  <c r="G23" i="1"/>
  <c r="Y23" i="1" s="1"/>
  <c r="BM22" i="1"/>
  <c r="BL22" i="1"/>
  <c r="BJ22" i="1"/>
  <c r="BG22" i="1"/>
  <c r="BF22" i="1"/>
  <c r="BE22" i="1"/>
  <c r="BD22" i="1"/>
  <c r="BH22" i="1" s="1"/>
  <c r="BI22" i="1" s="1"/>
  <c r="BC22" i="1"/>
  <c r="AZ22" i="1"/>
  <c r="AX22" i="1"/>
  <c r="AS22" i="1"/>
  <c r="AL22" i="1"/>
  <c r="AM22" i="1" s="1"/>
  <c r="AG22" i="1"/>
  <c r="AE22" i="1" s="1"/>
  <c r="W22" i="1"/>
  <c r="V22" i="1"/>
  <c r="N22" i="1"/>
  <c r="L22" i="1"/>
  <c r="BM21" i="1"/>
  <c r="BL21" i="1"/>
  <c r="BJ21" i="1"/>
  <c r="BK21" i="1" s="1"/>
  <c r="BG21" i="1"/>
  <c r="BF21" i="1"/>
  <c r="BE21" i="1"/>
  <c r="BD21" i="1"/>
  <c r="BH21" i="1" s="1"/>
  <c r="BI21" i="1" s="1"/>
  <c r="BC21" i="1"/>
  <c r="AX21" i="1" s="1"/>
  <c r="AZ21" i="1"/>
  <c r="AS21" i="1"/>
  <c r="AM21" i="1"/>
  <c r="AL21" i="1"/>
  <c r="AG21" i="1"/>
  <c r="AE21" i="1" s="1"/>
  <c r="W21" i="1"/>
  <c r="V21" i="1"/>
  <c r="N21" i="1"/>
  <c r="BM20" i="1"/>
  <c r="BL20" i="1"/>
  <c r="BJ20" i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AF20" i="1" s="1"/>
  <c r="W20" i="1"/>
  <c r="V20" i="1"/>
  <c r="N20" i="1"/>
  <c r="L20" i="1"/>
  <c r="H20" i="1"/>
  <c r="AV20" i="1" s="1"/>
  <c r="BM19" i="1"/>
  <c r="BL19" i="1"/>
  <c r="BJ19" i="1"/>
  <c r="BK19" i="1" s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L19" i="1" s="1"/>
  <c r="W19" i="1"/>
  <c r="V19" i="1"/>
  <c r="U19" i="1"/>
  <c r="N19" i="1"/>
  <c r="Q21" i="1" l="1"/>
  <c r="AU21" i="1"/>
  <c r="AW21" i="1" s="1"/>
  <c r="AU29" i="1"/>
  <c r="AW29" i="1" s="1"/>
  <c r="Q29" i="1"/>
  <c r="R29" i="1" s="1"/>
  <c r="S29" i="1" s="1"/>
  <c r="Q19" i="1"/>
  <c r="AU19" i="1"/>
  <c r="AW19" i="1" s="1"/>
  <c r="L26" i="1"/>
  <c r="U21" i="1"/>
  <c r="U23" i="1"/>
  <c r="Q23" i="1"/>
  <c r="U20" i="1"/>
  <c r="U22" i="1"/>
  <c r="BK22" i="1"/>
  <c r="BK24" i="1"/>
  <c r="AU24" i="1" s="1"/>
  <c r="AW24" i="1" s="1"/>
  <c r="Q27" i="1"/>
  <c r="L21" i="1"/>
  <c r="H21" i="1"/>
  <c r="AV21" i="1" s="1"/>
  <c r="AY21" i="1" s="1"/>
  <c r="AF21" i="1"/>
  <c r="I21" i="1"/>
  <c r="G21" i="1"/>
  <c r="G22" i="1"/>
  <c r="AF22" i="1"/>
  <c r="I22" i="1"/>
  <c r="AF19" i="1"/>
  <c r="Q24" i="1"/>
  <c r="G26" i="1"/>
  <c r="AF26" i="1"/>
  <c r="I26" i="1"/>
  <c r="L29" i="1"/>
  <c r="H29" i="1"/>
  <c r="AV29" i="1" s="1"/>
  <c r="G29" i="1"/>
  <c r="AF29" i="1"/>
  <c r="AU30" i="1"/>
  <c r="AW30" i="1" s="1"/>
  <c r="Q30" i="1"/>
  <c r="I19" i="1"/>
  <c r="R21" i="1"/>
  <c r="S21" i="1" s="1"/>
  <c r="L25" i="1"/>
  <c r="H25" i="1"/>
  <c r="AV25" i="1" s="1"/>
  <c r="AY25" i="1" s="1"/>
  <c r="G25" i="1"/>
  <c r="AF25" i="1"/>
  <c r="G19" i="1"/>
  <c r="H22" i="1"/>
  <c r="AV22" i="1" s="1"/>
  <c r="AF23" i="1"/>
  <c r="I23" i="1"/>
  <c r="L23" i="1"/>
  <c r="H23" i="1"/>
  <c r="AV23" i="1" s="1"/>
  <c r="AY23" i="1" s="1"/>
  <c r="R23" i="1"/>
  <c r="S23" i="1" s="1"/>
  <c r="I24" i="1"/>
  <c r="L24" i="1"/>
  <c r="H24" i="1"/>
  <c r="AV24" i="1" s="1"/>
  <c r="G24" i="1"/>
  <c r="BK28" i="1"/>
  <c r="G30" i="1"/>
  <c r="AF30" i="1"/>
  <c r="I30" i="1"/>
  <c r="AU26" i="1"/>
  <c r="AY26" i="1" s="1"/>
  <c r="Q26" i="1"/>
  <c r="H19" i="1"/>
  <c r="AV19" i="1" s="1"/>
  <c r="AY19" i="1" s="1"/>
  <c r="I20" i="1"/>
  <c r="G20" i="1"/>
  <c r="BK20" i="1"/>
  <c r="AU22" i="1"/>
  <c r="AW22" i="1" s="1"/>
  <c r="Q22" i="1"/>
  <c r="Q25" i="1"/>
  <c r="AW26" i="1"/>
  <c r="AF27" i="1"/>
  <c r="I27" i="1"/>
  <c r="L27" i="1"/>
  <c r="H27" i="1"/>
  <c r="AV27" i="1" s="1"/>
  <c r="AY27" i="1" s="1"/>
  <c r="R27" i="1"/>
  <c r="S27" i="1" s="1"/>
  <c r="O27" i="1" s="1"/>
  <c r="M27" i="1" s="1"/>
  <c r="P27" i="1" s="1"/>
  <c r="J27" i="1" s="1"/>
  <c r="K27" i="1" s="1"/>
  <c r="I28" i="1"/>
  <c r="L28" i="1"/>
  <c r="H28" i="1"/>
  <c r="AV28" i="1" s="1"/>
  <c r="G28" i="1"/>
  <c r="AY24" i="1" l="1"/>
  <c r="AY29" i="1"/>
  <c r="AY30" i="1"/>
  <c r="T29" i="1"/>
  <c r="X29" i="1" s="1"/>
  <c r="AA29" i="1"/>
  <c r="Z29" i="1"/>
  <c r="R25" i="1"/>
  <c r="S25" i="1" s="1"/>
  <c r="O25" i="1" s="1"/>
  <c r="M25" i="1" s="1"/>
  <c r="P25" i="1" s="1"/>
  <c r="J25" i="1" s="1"/>
  <c r="K25" i="1" s="1"/>
  <c r="Y20" i="1"/>
  <c r="T21" i="1"/>
  <c r="X21" i="1" s="1"/>
  <c r="AA21" i="1"/>
  <c r="O21" i="1"/>
  <c r="M21" i="1" s="1"/>
  <c r="P21" i="1" s="1"/>
  <c r="J21" i="1" s="1"/>
  <c r="K21" i="1" s="1"/>
  <c r="Y21" i="1"/>
  <c r="R24" i="1"/>
  <c r="S24" i="1" s="1"/>
  <c r="Y28" i="1"/>
  <c r="R22" i="1"/>
  <c r="S22" i="1" s="1"/>
  <c r="R26" i="1"/>
  <c r="S26" i="1" s="1"/>
  <c r="Y30" i="1"/>
  <c r="AY22" i="1"/>
  <c r="Y25" i="1"/>
  <c r="Y26" i="1"/>
  <c r="Y22" i="1"/>
  <c r="Q20" i="1"/>
  <c r="AU20" i="1"/>
  <c r="T23" i="1"/>
  <c r="X23" i="1" s="1"/>
  <c r="AA23" i="1"/>
  <c r="O23" i="1"/>
  <c r="M23" i="1" s="1"/>
  <c r="P23" i="1" s="1"/>
  <c r="J23" i="1" s="1"/>
  <c r="K23" i="1" s="1"/>
  <c r="Y19" i="1"/>
  <c r="R30" i="1"/>
  <c r="S30" i="1" s="1"/>
  <c r="O30" i="1" s="1"/>
  <c r="M30" i="1" s="1"/>
  <c r="P30" i="1" s="1"/>
  <c r="J30" i="1" s="1"/>
  <c r="K30" i="1" s="1"/>
  <c r="R19" i="1"/>
  <c r="S19" i="1" s="1"/>
  <c r="T27" i="1"/>
  <c r="X27" i="1" s="1"/>
  <c r="AA27" i="1"/>
  <c r="Q28" i="1"/>
  <c r="AU28" i="1"/>
  <c r="AW28" i="1" s="1"/>
  <c r="Y24" i="1"/>
  <c r="O24" i="1"/>
  <c r="M24" i="1" s="1"/>
  <c r="P24" i="1" s="1"/>
  <c r="J24" i="1" s="1"/>
  <c r="K24" i="1" s="1"/>
  <c r="Z21" i="1"/>
  <c r="O29" i="1"/>
  <c r="M29" i="1" s="1"/>
  <c r="P29" i="1" s="1"/>
  <c r="J29" i="1" s="1"/>
  <c r="K29" i="1" s="1"/>
  <c r="Y29" i="1"/>
  <c r="Z27" i="1"/>
  <c r="Z23" i="1"/>
  <c r="AB23" i="1" l="1"/>
  <c r="AA22" i="1"/>
  <c r="T22" i="1"/>
  <c r="X22" i="1" s="1"/>
  <c r="Z22" i="1"/>
  <c r="AY28" i="1"/>
  <c r="O22" i="1"/>
  <c r="M22" i="1" s="1"/>
  <c r="P22" i="1" s="1"/>
  <c r="J22" i="1" s="1"/>
  <c r="K22" i="1" s="1"/>
  <c r="R28" i="1"/>
  <c r="S28" i="1" s="1"/>
  <c r="T19" i="1"/>
  <c r="X19" i="1" s="1"/>
  <c r="AA19" i="1"/>
  <c r="Z19" i="1"/>
  <c r="O19" i="1"/>
  <c r="M19" i="1" s="1"/>
  <c r="P19" i="1" s="1"/>
  <c r="J19" i="1" s="1"/>
  <c r="K19" i="1" s="1"/>
  <c r="AY20" i="1"/>
  <c r="AW20" i="1"/>
  <c r="AA26" i="1"/>
  <c r="T26" i="1"/>
  <c r="X26" i="1" s="1"/>
  <c r="Z26" i="1"/>
  <c r="AB29" i="1"/>
  <c r="AA30" i="1"/>
  <c r="T30" i="1"/>
  <c r="X30" i="1" s="1"/>
  <c r="Z30" i="1"/>
  <c r="AB27" i="1"/>
  <c r="R20" i="1"/>
  <c r="S20" i="1" s="1"/>
  <c r="O26" i="1"/>
  <c r="M26" i="1" s="1"/>
  <c r="P26" i="1" s="1"/>
  <c r="J26" i="1" s="1"/>
  <c r="K26" i="1" s="1"/>
  <c r="T24" i="1"/>
  <c r="X24" i="1" s="1"/>
  <c r="AA24" i="1"/>
  <c r="Z24" i="1"/>
  <c r="AB21" i="1"/>
  <c r="T25" i="1"/>
  <c r="X25" i="1" s="1"/>
  <c r="AA25" i="1"/>
  <c r="Z25" i="1"/>
  <c r="AB30" i="1" l="1"/>
  <c r="AB26" i="1"/>
  <c r="AB22" i="1"/>
  <c r="AB25" i="1"/>
  <c r="AB24" i="1"/>
  <c r="AB19" i="1"/>
  <c r="T28" i="1"/>
  <c r="X28" i="1" s="1"/>
  <c r="AA28" i="1"/>
  <c r="Z28" i="1"/>
  <c r="O28" i="1"/>
  <c r="M28" i="1" s="1"/>
  <c r="P28" i="1" s="1"/>
  <c r="J28" i="1" s="1"/>
  <c r="K28" i="1" s="1"/>
  <c r="AA20" i="1"/>
  <c r="Z20" i="1"/>
  <c r="T20" i="1"/>
  <c r="X20" i="1" s="1"/>
  <c r="O20" i="1"/>
  <c r="M20" i="1" s="1"/>
  <c r="P20" i="1" s="1"/>
  <c r="J20" i="1" s="1"/>
  <c r="K20" i="1" s="1"/>
  <c r="AB28" i="1" l="1"/>
  <c r="AB20" i="1"/>
</calcChain>
</file>

<file path=xl/sharedStrings.xml><?xml version="1.0" encoding="utf-8"?>
<sst xmlns="http://schemas.openxmlformats.org/spreadsheetml/2006/main" count="643" uniqueCount="349">
  <si>
    <t>File opened</t>
  </si>
  <si>
    <t>2020-09-08 13:01:54</t>
  </si>
  <si>
    <t>Console s/n</t>
  </si>
  <si>
    <t>68C-811876</t>
  </si>
  <si>
    <t>Console ver</t>
  </si>
  <si>
    <t>Bluestem v.1.4.05</t>
  </si>
  <si>
    <t>Scripts ver</t>
  </si>
  <si>
    <t>2020.04  1.4.05, May 2020</t>
  </si>
  <si>
    <t>Head s/n</t>
  </si>
  <si>
    <t>68H-711866</t>
  </si>
  <si>
    <t>Head ver</t>
  </si>
  <si>
    <t>1.4.2</t>
  </si>
  <si>
    <t>Head cal</t>
  </si>
  <si>
    <t>{"h2oaspan2": "0", "h2obspan1": "1.07787", "co2bspanconc1": "993", "chamberpressurezero": "2.6539", "flowmeterzero": "0.986842", "co2bspan2": "-0.0290863", "h2oaspan2b": "0.102472", "h2oaspanconc2": "0", "co2aspan2a": "0.195868", "tazero": "0.0398865", "h2oaspanconc1": "19.41", "co2aspan1": "0.960839", "h2obspan2a": "0.0949969", "flowazero": "0.27548", "oxygen": "21", "ssa_ref": "39980.7", "h2oazero": "1.03102", "h2obspan2b": "0.102394", "co2azero": "0.914258", "ssb_ref": "35601.5", "tbzero": "0.120966", "co2aspan2b": "0.187145", "co2bspan2b": "0.185713", "h2oaspan2a": "0.0954223", "h2oaspan1": "1.07388", "h2obspan2": "0", "co2bspanconc2": "298.9", "co2bzero": "0.94549", "co2bspan2a": "0.194368", "h2obzero": "1.03183", "co2aspanconc1": "993", "flowbzero": "0.30576", "h2obspanconc1": "19.41", "co2aspan2": "-0.0274214", "co2bspan1": "0.961123", "h2obspanconc2": "0", "co2aspanconc2": "298.9"}</t>
  </si>
  <si>
    <t>Chamber type</t>
  </si>
  <si>
    <t>6800-01A</t>
  </si>
  <si>
    <t>Chamber s/n</t>
  </si>
  <si>
    <t>MPF-831667</t>
  </si>
  <si>
    <t>Chamber rev</t>
  </si>
  <si>
    <t>0</t>
  </si>
  <si>
    <t>Chamber cal</t>
  </si>
  <si>
    <t>Fluorometer</t>
  </si>
  <si>
    <t>Flr. Version</t>
  </si>
  <si>
    <t>13:01:54</t>
  </si>
  <si>
    <t>Stability Definition:	F (FlrLS): Slp&lt;1 Per=20	ΔCO2 (Meas2): Slp&lt;0.5 Per=20	ΔH2O (Meas2):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</si>
  <si>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</si>
  <si>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</si>
  <si>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</si>
  <si>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</si>
  <si>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</si>
  <si>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</si>
  <si>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</si>
  <si>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</si>
  <si>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</si>
  <si>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</si>
  <si>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</si>
  <si>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</si>
  <si>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</si>
  <si>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</si>
  <si>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</si>
  <si>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</si>
  <si>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</si>
  <si>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</si>
  <si>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</si>
  <si>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</si>
  <si>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</si>
  <si>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</si>
  <si>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</si>
  <si>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</si>
  <si>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</si>
  <si>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</si>
  <si>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</si>
  <si>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</si>
  <si>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</si>
  <si>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</si>
  <si>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</si>
  <si>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</si>
  <si>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</si>
  <si>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</si>
  <si>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</si>
  <si>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</si>
  <si>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</si>
  <si>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</si>
  <si>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</si>
  <si>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</si>
  <si>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</si>
  <si>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</si>
  <si>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</si>
  <si>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</si>
  <si>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</si>
  <si>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</si>
  <si>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</si>
  <si>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</si>
  <si>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</si>
  <si>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</si>
  <si>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</si>
  <si>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</si>
  <si>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</si>
  <si>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</si>
  <si>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</si>
  <si>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2.7503 76.361 375.441 627.426 871.536 1066.28 1275.23 1444.03</t>
  </si>
  <si>
    <t>Fs_true</t>
  </si>
  <si>
    <t>0.321223 100.768 401.041 601.022 800.139 1000.46 1200.19 1400.97</t>
  </si>
  <si>
    <t>leak_wt</t>
  </si>
  <si>
    <t>Sys</t>
  </si>
  <si>
    <t>GasEx</t>
  </si>
  <si>
    <t>Leak</t>
  </si>
  <si>
    <t>FLR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</si>
  <si>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</si>
  <si>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</si>
  <si>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</si>
  <si>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</si>
  <si>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</si>
  <si>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</si>
  <si>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</si>
  <si>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</si>
  <si>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</si>
  <si>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</si>
  <si>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</si>
  <si>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</si>
  <si>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</si>
  <si>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</si>
  <si>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</si>
  <si>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</si>
  <si>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</si>
  <si>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</si>
  <si>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</si>
  <si>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</si>
  <si>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</si>
  <si>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</si>
  <si>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</si>
  <si>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</si>
  <si>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</si>
  <si>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</si>
  <si>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</si>
  <si>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</si>
  <si>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</si>
  <si>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</si>
  <si>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</si>
  <si>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</si>
  <si>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</si>
  <si>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</si>
  <si>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</si>
  <si>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</si>
  <si>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</si>
  <si>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</si>
  <si>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</si>
  <si>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</si>
  <si>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</si>
  <si>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</si>
  <si>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</si>
  <si>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</si>
  <si>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</si>
  <si>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</si>
  <si>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</si>
  <si>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</si>
  <si>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</si>
  <si>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</si>
  <si>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</si>
  <si>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</si>
  <si>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</si>
  <si>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</si>
  <si>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</si>
  <si>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</si>
  <si>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</si>
  <si>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</si>
  <si>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</si>
  <si>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</si>
  <si>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</si>
  <si>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</si>
  <si>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</si>
  <si>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</si>
  <si>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</si>
  <si>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</si>
  <si>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</si>
  <si>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</si>
  <si>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</si>
  <si>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</si>
  <si>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</si>
  <si>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</si>
  <si>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</si>
  <si>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</si>
  <si>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</si>
  <si>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</si>
  <si>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</si>
  <si>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</si>
  <si>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</si>
  <si>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</si>
  <si>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</si>
  <si>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</si>
  <si>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</si>
  <si>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</si>
  <si>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</si>
  <si>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</si>
  <si>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</si>
  <si>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</si>
  <si>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</si>
  <si>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</si>
  <si>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</si>
  <si>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</si>
  <si>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</si>
  <si>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</si>
  <si>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</si>
  <si>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</si>
  <si>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</si>
  <si>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</si>
  <si>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</si>
  <si>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</si>
  <si>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</si>
  <si>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</si>
  <si>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</si>
  <si>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</si>
  <si>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</si>
  <si>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</si>
  <si>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</si>
  <si>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</si>
  <si>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</si>
  <si>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</si>
  <si>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</si>
  <si>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</si>
  <si>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</si>
  <si>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</si>
  <si>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</si>
  <si>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</si>
  <si>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</si>
  <si>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</si>
  <si>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</si>
  <si>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</si>
  <si>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</si>
  <si>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</si>
  <si>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</si>
  <si>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</si>
  <si>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</si>
  <si>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</si>
  <si>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</si>
  <si>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</si>
  <si>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</si>
  <si>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F:MN</t>
  </si>
  <si>
    <t>F:SLP</t>
  </si>
  <si>
    <t>F:SD</t>
  </si>
  <si>
    <t>F:OK</t>
  </si>
  <si>
    <t>ΔH2O:MN</t>
  </si>
  <si>
    <t>ΔH2O:SLP</t>
  </si>
  <si>
    <t>ΔH2O:SD</t>
  </si>
  <si>
    <t>ΔH2O:OK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</si>
  <si>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</si>
  <si>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</si>
  <si>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</si>
  <si>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</si>
  <si>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</si>
  <si>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</si>
  <si>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</si>
  <si>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</si>
  <si>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</si>
  <si>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</si>
  <si>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</si>
  <si>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</si>
  <si>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</si>
  <si>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</si>
  <si>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</si>
  <si>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</si>
  <si>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</si>
  <si>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</si>
  <si>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</si>
  <si>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</si>
  <si>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</si>
  <si>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</si>
  <si>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</si>
  <si>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</si>
  <si>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</si>
  <si>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</si>
  <si>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</si>
  <si>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</si>
  <si>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</si>
  <si>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</si>
  <si>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</si>
  <si>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</si>
  <si>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</si>
  <si>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</si>
  <si>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</si>
  <si>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</si>
  <si>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</si>
  <si>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</si>
  <si>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</si>
  <si>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</si>
  <si>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</si>
  <si>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</si>
  <si>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</si>
  <si>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</si>
  <si>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</si>
  <si>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</si>
  <si>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</si>
  <si>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</si>
  <si>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</si>
  <si>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</si>
  <si>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</si>
  <si>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</si>
  <si>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</si>
  <si>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</si>
  <si>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</si>
  <si>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</si>
  <si>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 xml:space="preserve"> min⁻¹</t>
  </si>
  <si>
    <t>mmol mol⁻¹ min⁻¹</t>
  </si>
  <si>
    <t>min</t>
  </si>
  <si>
    <t>MPF-1626-20200908-12_15_12</t>
  </si>
  <si>
    <t>0: Broadleaf</t>
  </si>
  <si>
    <t>2/3</t>
  </si>
  <si>
    <t>20200908 13:41:35</t>
  </si>
  <si>
    <t>13:41:35</t>
  </si>
  <si>
    <t>MPF-1629-20200908-13_41_12</t>
  </si>
  <si>
    <t>DARK-1630-20200908-13_41_13</t>
  </si>
  <si>
    <t>13:41:08</t>
  </si>
  <si>
    <t>3/3</t>
  </si>
  <si>
    <t>20200908 13:43:35</t>
  </si>
  <si>
    <t>13:43:35</t>
  </si>
  <si>
    <t>MPF-1631-20200908-13_43_12</t>
  </si>
  <si>
    <t>DARK-1632-20200908-13_43_14</t>
  </si>
  <si>
    <t>13:42:34</t>
  </si>
  <si>
    <t>1/3</t>
  </si>
  <si>
    <t>20200908 13:45:36</t>
  </si>
  <si>
    <t>13:45:36</t>
  </si>
  <si>
    <t>MPF-1633-20200908-13_45_13</t>
  </si>
  <si>
    <t>DARK-1634-20200908-13_45_14</t>
  </si>
  <si>
    <t>13:44:32</t>
  </si>
  <si>
    <t>20200908 13:47:36</t>
  </si>
  <si>
    <t>13:47:36</t>
  </si>
  <si>
    <t>MPF-1635-20200908-13_47_13</t>
  </si>
  <si>
    <t>DARK-1636-20200908-13_47_15</t>
  </si>
  <si>
    <t>13:46:35</t>
  </si>
  <si>
    <t>20200908 13:49:37</t>
  </si>
  <si>
    <t>13:49:37</t>
  </si>
  <si>
    <t>MPF-1637-20200908-13_49_14</t>
  </si>
  <si>
    <t>DARK-1638-20200908-13_49_15</t>
  </si>
  <si>
    <t>13:48:37</t>
  </si>
  <si>
    <t>20200908 13:51:37</t>
  </si>
  <si>
    <t>13:51:37</t>
  </si>
  <si>
    <t>MPF-1639-20200908-13_51_14</t>
  </si>
  <si>
    <t>DARK-1640-20200908-13_51_16</t>
  </si>
  <si>
    <t>13:50:31</t>
  </si>
  <si>
    <t>20200908 13:53:38</t>
  </si>
  <si>
    <t>13:53:38</t>
  </si>
  <si>
    <t>MPF-1641-20200908-13_53_15</t>
  </si>
  <si>
    <t>DARK-1642-20200908-13_53_16</t>
  </si>
  <si>
    <t>13:52:35</t>
  </si>
  <si>
    <t>20200908 13:55:12</t>
  </si>
  <si>
    <t>13:55:12</t>
  </si>
  <si>
    <t>MPF-1643-20200908-13_54_49</t>
  </si>
  <si>
    <t>DARK-1644-20200908-13_54_50</t>
  </si>
  <si>
    <t>13:54:39</t>
  </si>
  <si>
    <t>20200908 13:57:12</t>
  </si>
  <si>
    <t>13:57:12</t>
  </si>
  <si>
    <t>MPF-1645-20200908-13_56_49</t>
  </si>
  <si>
    <t>DARK-1646-20200908-13_56_51</t>
  </si>
  <si>
    <t>13:56:08</t>
  </si>
  <si>
    <t>20200908 13:59:13</t>
  </si>
  <si>
    <t>13:59:13</t>
  </si>
  <si>
    <t>MPF-1647-20200908-13_58_50</t>
  </si>
  <si>
    <t>DARK-1648-20200908-13_58_52</t>
  </si>
  <si>
    <t>13:58:07</t>
  </si>
  <si>
    <t>20200908 14:01:05</t>
  </si>
  <si>
    <t>14:01:05</t>
  </si>
  <si>
    <t>MPF-1649-20200908-14_00_42</t>
  </si>
  <si>
    <t>-</t>
  </si>
  <si>
    <t>14:00:04</t>
  </si>
  <si>
    <t>20200908 14:21:03</t>
  </si>
  <si>
    <t>14:21:03</t>
  </si>
  <si>
    <t>MPF-1650-20200908-14_20_40</t>
  </si>
  <si>
    <t>14:21:20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</si>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</sst>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O30"/>
  <sheetViews>
    <sheetView tabSelected="1" topLeftCell="AR13" workbookViewId="0">
      <selection activeCell="AR17" sqref="AR17"/>
    </sheetView>
  </sheetViews>
  <sheetFormatPr defaultRowHeight="14.5" x14ac:dyDescent="0.35"/>
  <sheetData>
    <row r="2" spans="1:171" x14ac:dyDescent="0.35">
      <c r="A2" t="s">
        <v>25</v>
      </c>
      <c r="B2" t="s">
        <v>26</v>
      </c>
      <c r="C2" t="s">
        <v>28</v>
      </c>
    </row>
    <row r="3" spans="1:171" x14ac:dyDescent="0.35">
      <c r="B3" t="s">
        <v>27</v>
      </c>
      <c r="C3" t="s">
        <v>29</v>
      </c>
    </row>
    <row r="4" spans="1:171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71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71" x14ac:dyDescent="0.35">
      <c r="A6" t="s">
        <v>42</v>
      </c>
      <c r="B6" t="s">
        <v>43</v>
      </c>
    </row>
    <row r="7" spans="1:171" x14ac:dyDescent="0.35">
      <c r="B7">
        <v>2</v>
      </c>
    </row>
    <row r="8" spans="1:171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71" x14ac:dyDescent="0.35">
      <c r="B9">
        <v>0</v>
      </c>
      <c r="C9">
        <v>1</v>
      </c>
      <c r="D9">
        <v>0</v>
      </c>
      <c r="E9">
        <v>0</v>
      </c>
    </row>
    <row r="10" spans="1:171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71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71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71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71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71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71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42</v>
      </c>
      <c r="BO16" t="s">
        <v>42</v>
      </c>
      <c r="BP16" t="s">
        <v>42</v>
      </c>
      <c r="BQ16" t="s">
        <v>89</v>
      </c>
      <c r="BR16" t="s">
        <v>89</v>
      </c>
      <c r="BS16" t="s">
        <v>89</v>
      </c>
      <c r="BT16" t="s">
        <v>89</v>
      </c>
      <c r="BU16" t="s">
        <v>89</v>
      </c>
      <c r="BV16" t="s">
        <v>89</v>
      </c>
      <c r="BW16" t="s">
        <v>89</v>
      </c>
      <c r="BX16" t="s">
        <v>89</v>
      </c>
      <c r="BY16" t="s">
        <v>89</v>
      </c>
      <c r="BZ16" t="s">
        <v>89</v>
      </c>
      <c r="CA16" t="s">
        <v>89</v>
      </c>
      <c r="CB16" t="s">
        <v>89</v>
      </c>
      <c r="CC16" t="s">
        <v>89</v>
      </c>
      <c r="CD16" t="s">
        <v>89</v>
      </c>
      <c r="CE16" t="s">
        <v>89</v>
      </c>
      <c r="CF16" t="s">
        <v>89</v>
      </c>
      <c r="CG16" t="s">
        <v>89</v>
      </c>
      <c r="CH16" t="s">
        <v>89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90</v>
      </c>
      <c r="CR16" t="s">
        <v>90</v>
      </c>
      <c r="CS16" t="s">
        <v>90</v>
      </c>
      <c r="CT16" t="s">
        <v>90</v>
      </c>
      <c r="CU16" t="s">
        <v>90</v>
      </c>
      <c r="CV16" t="s">
        <v>90</v>
      </c>
      <c r="CW16" t="s">
        <v>90</v>
      </c>
      <c r="CX16" t="s">
        <v>90</v>
      </c>
      <c r="CY16" t="s">
        <v>90</v>
      </c>
      <c r="CZ16" t="s">
        <v>90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92</v>
      </c>
      <c r="DG16" t="s">
        <v>92</v>
      </c>
      <c r="DH16" t="s">
        <v>92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92</v>
      </c>
      <c r="DO16" t="s">
        <v>92</v>
      </c>
      <c r="DP16" t="s">
        <v>92</v>
      </c>
      <c r="DQ16" t="s">
        <v>92</v>
      </c>
      <c r="DR16" t="s">
        <v>92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93</v>
      </c>
      <c r="EB16" t="s">
        <v>93</v>
      </c>
      <c r="EC16" t="s">
        <v>93</v>
      </c>
      <c r="ED16" t="s">
        <v>93</v>
      </c>
      <c r="EE16" t="s">
        <v>93</v>
      </c>
      <c r="EF16" t="s">
        <v>93</v>
      </c>
      <c r="EG16" t="s">
        <v>93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94</v>
      </c>
      <c r="EU16" t="s">
        <v>94</v>
      </c>
      <c r="EV16" t="s">
        <v>94</v>
      </c>
      <c r="EW16" t="s">
        <v>94</v>
      </c>
      <c r="EX16" t="s">
        <v>94</v>
      </c>
      <c r="EY16" t="s">
        <v>94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95</v>
      </c>
      <c r="FM16" t="s">
        <v>95</v>
      </c>
      <c r="FN16" t="s">
        <v>95</v>
      </c>
      <c r="FO16" t="s">
        <v>95</v>
      </c>
    </row>
    <row r="17" spans="1:171" x14ac:dyDescent="0.35">
      <c r="A17" t="s">
        <v>96</v>
      </c>
      <c r="B17" t="s">
        <v>97</v>
      </c>
      <c r="C17" t="s">
        <v>98</v>
      </c>
      <c r="D17" t="s">
        <v>99</v>
      </c>
      <c r="E17" t="s">
        <v>100</v>
      </c>
      <c r="F17" t="s">
        <v>101</v>
      </c>
      <c r="G17" t="s">
        <v>102</v>
      </c>
      <c r="H17" t="s">
        <v>103</v>
      </c>
      <c r="I17" t="s">
        <v>104</v>
      </c>
      <c r="J17" t="s">
        <v>105</v>
      </c>
      <c r="K17" t="s">
        <v>106</v>
      </c>
      <c r="L17" t="s">
        <v>107</v>
      </c>
      <c r="M17" t="s">
        <v>108</v>
      </c>
      <c r="N17" t="s">
        <v>109</v>
      </c>
      <c r="O17" t="s">
        <v>110</v>
      </c>
      <c r="P17" t="s">
        <v>111</v>
      </c>
      <c r="Q17" t="s">
        <v>112</v>
      </c>
      <c r="R17" t="s">
        <v>113</v>
      </c>
      <c r="S17" t="s">
        <v>114</v>
      </c>
      <c r="T17" t="s">
        <v>115</v>
      </c>
      <c r="U17" t="s">
        <v>116</v>
      </c>
      <c r="V17" t="s">
        <v>117</v>
      </c>
      <c r="W17" t="s">
        <v>118</v>
      </c>
      <c r="X17" t="s">
        <v>119</v>
      </c>
      <c r="Y17" t="s">
        <v>120</v>
      </c>
      <c r="Z17" t="s">
        <v>121</v>
      </c>
      <c r="AA17" t="s">
        <v>122</v>
      </c>
      <c r="AB17" t="s">
        <v>123</v>
      </c>
      <c r="AC17" t="s">
        <v>86</v>
      </c>
      <c r="AD17" t="s">
        <v>124</v>
      </c>
      <c r="AE17" t="s">
        <v>125</v>
      </c>
      <c r="AF17" t="s">
        <v>126</v>
      </c>
      <c r="AG17" t="s">
        <v>127</v>
      </c>
      <c r="AH17" t="s">
        <v>128</v>
      </c>
      <c r="AI17" t="s">
        <v>129</v>
      </c>
      <c r="AJ17" t="s">
        <v>130</v>
      </c>
      <c r="AK17" t="s">
        <v>131</v>
      </c>
      <c r="AL17" t="s">
        <v>132</v>
      </c>
      <c r="AM17" t="s">
        <v>133</v>
      </c>
      <c r="AN17" t="s">
        <v>134</v>
      </c>
      <c r="AO17" t="s">
        <v>135</v>
      </c>
      <c r="AP17" t="s">
        <v>136</v>
      </c>
      <c r="AQ17" t="s">
        <v>137</v>
      </c>
      <c r="AR17" t="s">
        <v>348</v>
      </c>
      <c r="AS17" t="s">
        <v>138</v>
      </c>
      <c r="AT17" t="s">
        <v>139</v>
      </c>
      <c r="AU17" t="s">
        <v>140</v>
      </c>
      <c r="AV17" t="s">
        <v>141</v>
      </c>
      <c r="AW17" t="s">
        <v>142</v>
      </c>
      <c r="AX17" t="s">
        <v>143</v>
      </c>
      <c r="AY17" t="s">
        <v>144</v>
      </c>
      <c r="AZ17" t="s">
        <v>145</v>
      </c>
      <c r="BA17" t="s">
        <v>146</v>
      </c>
      <c r="BB17" t="s">
        <v>147</v>
      </c>
      <c r="BC17" t="s">
        <v>148</v>
      </c>
      <c r="BD17" t="s">
        <v>149</v>
      </c>
      <c r="BE17" t="s">
        <v>150</v>
      </c>
      <c r="BF17" t="s">
        <v>151</v>
      </c>
      <c r="BG17" t="s">
        <v>152</v>
      </c>
      <c r="BH17" t="s">
        <v>153</v>
      </c>
      <c r="BI17" t="s">
        <v>154</v>
      </c>
      <c r="BJ17" t="s">
        <v>155</v>
      </c>
      <c r="BK17" t="s">
        <v>156</v>
      </c>
      <c r="BL17" t="s">
        <v>157</v>
      </c>
      <c r="BM17" t="s">
        <v>158</v>
      </c>
      <c r="BN17" t="s">
        <v>159</v>
      </c>
      <c r="BO17" t="s">
        <v>160</v>
      </c>
      <c r="BP17" t="s">
        <v>161</v>
      </c>
      <c r="BQ17" t="s">
        <v>101</v>
      </c>
      <c r="BR17" t="s">
        <v>162</v>
      </c>
      <c r="BS17" t="s">
        <v>163</v>
      </c>
      <c r="BT17" t="s">
        <v>164</v>
      </c>
      <c r="BU17" t="s">
        <v>165</v>
      </c>
      <c r="BV17" t="s">
        <v>166</v>
      </c>
      <c r="BW17" t="s">
        <v>167</v>
      </c>
      <c r="BX17" t="s">
        <v>168</v>
      </c>
      <c r="BY17" t="s">
        <v>169</v>
      </c>
      <c r="BZ17" t="s">
        <v>170</v>
      </c>
      <c r="CA17" t="s">
        <v>171</v>
      </c>
      <c r="CB17" t="s">
        <v>172</v>
      </c>
      <c r="CC17" t="s">
        <v>173</v>
      </c>
      <c r="CD17" t="s">
        <v>174</v>
      </c>
      <c r="CE17" t="s">
        <v>175</v>
      </c>
      <c r="CF17" t="s">
        <v>176</v>
      </c>
      <c r="CG17" t="s">
        <v>177</v>
      </c>
      <c r="CH17" t="s">
        <v>178</v>
      </c>
      <c r="CI17" t="s">
        <v>179</v>
      </c>
      <c r="CJ17" t="s">
        <v>180</v>
      </c>
      <c r="CK17" t="s">
        <v>181</v>
      </c>
      <c r="CL17" t="s">
        <v>182</v>
      </c>
      <c r="CM17" t="s">
        <v>183</v>
      </c>
      <c r="CN17" t="s">
        <v>184</v>
      </c>
      <c r="CO17" t="s">
        <v>185</v>
      </c>
      <c r="CP17" t="s">
        <v>186</v>
      </c>
      <c r="CQ17" t="s">
        <v>187</v>
      </c>
      <c r="CR17" t="s">
        <v>188</v>
      </c>
      <c r="CS17" t="s">
        <v>189</v>
      </c>
      <c r="CT17" t="s">
        <v>190</v>
      </c>
      <c r="CU17" t="s">
        <v>191</v>
      </c>
      <c r="CV17" t="s">
        <v>192</v>
      </c>
      <c r="CW17" t="s">
        <v>193</v>
      </c>
      <c r="CX17" t="s">
        <v>194</v>
      </c>
      <c r="CY17" t="s">
        <v>195</v>
      </c>
      <c r="CZ17" t="s">
        <v>196</v>
      </c>
      <c r="DA17" t="s">
        <v>197</v>
      </c>
      <c r="DB17" t="s">
        <v>198</v>
      </c>
      <c r="DC17" t="s">
        <v>199</v>
      </c>
      <c r="DD17" t="s">
        <v>200</v>
      </c>
      <c r="DE17" t="s">
        <v>201</v>
      </c>
      <c r="DF17" t="s">
        <v>97</v>
      </c>
      <c r="DG17" t="s">
        <v>100</v>
      </c>
      <c r="DH17" t="s">
        <v>202</v>
      </c>
      <c r="DI17" t="s">
        <v>203</v>
      </c>
      <c r="DJ17" t="s">
        <v>204</v>
      </c>
      <c r="DK17" t="s">
        <v>205</v>
      </c>
      <c r="DL17" t="s">
        <v>206</v>
      </c>
      <c r="DM17" t="s">
        <v>207</v>
      </c>
      <c r="DN17" t="s">
        <v>208</v>
      </c>
      <c r="DO17" t="s">
        <v>209</v>
      </c>
      <c r="DP17" t="s">
        <v>210</v>
      </c>
      <c r="DQ17" t="s">
        <v>211</v>
      </c>
      <c r="DR17" t="s">
        <v>212</v>
      </c>
      <c r="DS17" t="s">
        <v>213</v>
      </c>
      <c r="DT17" t="s">
        <v>214</v>
      </c>
      <c r="DU17" t="s">
        <v>215</v>
      </c>
      <c r="DV17" t="s">
        <v>216</v>
      </c>
      <c r="DW17" t="s">
        <v>217</v>
      </c>
      <c r="DX17" t="s">
        <v>218</v>
      </c>
      <c r="DY17" t="s">
        <v>219</v>
      </c>
      <c r="DZ17" t="s">
        <v>220</v>
      </c>
      <c r="EA17" t="s">
        <v>221</v>
      </c>
      <c r="EB17" t="s">
        <v>222</v>
      </c>
      <c r="EC17" t="s">
        <v>223</v>
      </c>
      <c r="ED17" t="s">
        <v>224</v>
      </c>
      <c r="EE17" t="s">
        <v>225</v>
      </c>
      <c r="EF17" t="s">
        <v>226</v>
      </c>
      <c r="EG17" t="s">
        <v>227</v>
      </c>
      <c r="EH17" t="s">
        <v>228</v>
      </c>
      <c r="EI17" t="s">
        <v>229</v>
      </c>
      <c r="EJ17" t="s">
        <v>230</v>
      </c>
      <c r="EK17" t="s">
        <v>231</v>
      </c>
      <c r="EL17" t="s">
        <v>232</v>
      </c>
      <c r="EM17" t="s">
        <v>233</v>
      </c>
      <c r="EN17" t="s">
        <v>234</v>
      </c>
      <c r="EO17" t="s">
        <v>235</v>
      </c>
      <c r="EP17" t="s">
        <v>236</v>
      </c>
      <c r="EQ17" t="s">
        <v>237</v>
      </c>
      <c r="ER17" t="s">
        <v>238</v>
      </c>
      <c r="ES17" t="s">
        <v>239</v>
      </c>
      <c r="ET17" t="s">
        <v>240</v>
      </c>
      <c r="EU17" t="s">
        <v>241</v>
      </c>
      <c r="EV17" t="s">
        <v>242</v>
      </c>
      <c r="EW17" t="s">
        <v>243</v>
      </c>
      <c r="EX17" t="s">
        <v>244</v>
      </c>
      <c r="EY17" t="s">
        <v>245</v>
      </c>
      <c r="EZ17" t="s">
        <v>246</v>
      </c>
      <c r="FA17" t="s">
        <v>247</v>
      </c>
      <c r="FB17" t="s">
        <v>248</v>
      </c>
      <c r="FC17" t="s">
        <v>249</v>
      </c>
      <c r="FD17" t="s">
        <v>250</v>
      </c>
      <c r="FE17" t="s">
        <v>251</v>
      </c>
      <c r="FF17" t="s">
        <v>252</v>
      </c>
      <c r="FG17" t="s">
        <v>253</v>
      </c>
      <c r="FH17" t="s">
        <v>254</v>
      </c>
      <c r="FI17" t="s">
        <v>255</v>
      </c>
      <c r="FJ17" t="s">
        <v>256</v>
      </c>
      <c r="FK17" t="s">
        <v>257</v>
      </c>
      <c r="FL17" t="s">
        <v>258</v>
      </c>
      <c r="FM17" t="s">
        <v>259</v>
      </c>
      <c r="FN17" t="s">
        <v>260</v>
      </c>
      <c r="FO17" t="s">
        <v>261</v>
      </c>
    </row>
    <row r="18" spans="1:171" x14ac:dyDescent="0.35">
      <c r="B18" t="s">
        <v>262</v>
      </c>
      <c r="C18" t="s">
        <v>262</v>
      </c>
      <c r="F18" t="s">
        <v>262</v>
      </c>
      <c r="G18" t="s">
        <v>263</v>
      </c>
      <c r="H18" t="s">
        <v>264</v>
      </c>
      <c r="I18" t="s">
        <v>265</v>
      </c>
      <c r="J18" t="s">
        <v>265</v>
      </c>
      <c r="K18" t="s">
        <v>169</v>
      </c>
      <c r="L18" t="s">
        <v>169</v>
      </c>
      <c r="M18" t="s">
        <v>263</v>
      </c>
      <c r="N18" t="s">
        <v>263</v>
      </c>
      <c r="O18" t="s">
        <v>263</v>
      </c>
      <c r="P18" t="s">
        <v>263</v>
      </c>
      <c r="Q18" t="s">
        <v>266</v>
      </c>
      <c r="R18" t="s">
        <v>267</v>
      </c>
      <c r="S18" t="s">
        <v>267</v>
      </c>
      <c r="T18" t="s">
        <v>268</v>
      </c>
      <c r="U18" t="s">
        <v>269</v>
      </c>
      <c r="V18" t="s">
        <v>268</v>
      </c>
      <c r="W18" t="s">
        <v>268</v>
      </c>
      <c r="X18" t="s">
        <v>268</v>
      </c>
      <c r="Y18" t="s">
        <v>266</v>
      </c>
      <c r="Z18" t="s">
        <v>266</v>
      </c>
      <c r="AA18" t="s">
        <v>266</v>
      </c>
      <c r="AB18" t="s">
        <v>266</v>
      </c>
      <c r="AC18" t="s">
        <v>270</v>
      </c>
      <c r="AD18" t="s">
        <v>269</v>
      </c>
      <c r="AF18" t="s">
        <v>269</v>
      </c>
      <c r="AG18" t="s">
        <v>270</v>
      </c>
      <c r="AN18" t="s">
        <v>264</v>
      </c>
      <c r="AU18" t="s">
        <v>264</v>
      </c>
      <c r="AV18" t="s">
        <v>264</v>
      </c>
      <c r="AW18" t="s">
        <v>264</v>
      </c>
      <c r="AY18" t="s">
        <v>271</v>
      </c>
      <c r="BJ18" t="s">
        <v>264</v>
      </c>
      <c r="BK18" t="s">
        <v>264</v>
      </c>
      <c r="BM18" t="s">
        <v>272</v>
      </c>
      <c r="BN18" t="s">
        <v>273</v>
      </c>
      <c r="BQ18" t="s">
        <v>262</v>
      </c>
      <c r="BR18" t="s">
        <v>265</v>
      </c>
      <c r="BS18" t="s">
        <v>265</v>
      </c>
      <c r="BT18" t="s">
        <v>274</v>
      </c>
      <c r="BU18" t="s">
        <v>274</v>
      </c>
      <c r="BV18" t="s">
        <v>265</v>
      </c>
      <c r="BW18" t="s">
        <v>274</v>
      </c>
      <c r="BX18" t="s">
        <v>270</v>
      </c>
      <c r="BY18" t="s">
        <v>268</v>
      </c>
      <c r="BZ18" t="s">
        <v>268</v>
      </c>
      <c r="CA18" t="s">
        <v>267</v>
      </c>
      <c r="CB18" t="s">
        <v>267</v>
      </c>
      <c r="CC18" t="s">
        <v>267</v>
      </c>
      <c r="CD18" t="s">
        <v>267</v>
      </c>
      <c r="CE18" t="s">
        <v>267</v>
      </c>
      <c r="CF18" t="s">
        <v>275</v>
      </c>
      <c r="CG18" t="s">
        <v>264</v>
      </c>
      <c r="CH18" t="s">
        <v>264</v>
      </c>
      <c r="CI18" t="s">
        <v>264</v>
      </c>
      <c r="CN18" t="s">
        <v>264</v>
      </c>
      <c r="CQ18" t="s">
        <v>267</v>
      </c>
      <c r="CR18" t="s">
        <v>267</v>
      </c>
      <c r="CS18" t="s">
        <v>267</v>
      </c>
      <c r="CT18" t="s">
        <v>267</v>
      </c>
      <c r="CU18" t="s">
        <v>267</v>
      </c>
      <c r="CV18" t="s">
        <v>264</v>
      </c>
      <c r="CW18" t="s">
        <v>264</v>
      </c>
      <c r="CX18" t="s">
        <v>264</v>
      </c>
      <c r="CY18" t="s">
        <v>262</v>
      </c>
      <c r="DB18" t="s">
        <v>276</v>
      </c>
      <c r="DC18" t="s">
        <v>276</v>
      </c>
      <c r="DE18" t="s">
        <v>262</v>
      </c>
      <c r="DF18" t="s">
        <v>277</v>
      </c>
      <c r="DH18" t="s">
        <v>262</v>
      </c>
      <c r="DI18" t="s">
        <v>262</v>
      </c>
      <c r="DK18" t="s">
        <v>278</v>
      </c>
      <c r="DL18" t="s">
        <v>279</v>
      </c>
      <c r="DM18" t="s">
        <v>278</v>
      </c>
      <c r="DN18" t="s">
        <v>279</v>
      </c>
      <c r="DO18" t="s">
        <v>278</v>
      </c>
      <c r="DP18" t="s">
        <v>279</v>
      </c>
      <c r="DQ18" t="s">
        <v>269</v>
      </c>
      <c r="DR18" t="s">
        <v>269</v>
      </c>
      <c r="DS18" t="s">
        <v>265</v>
      </c>
      <c r="DT18" t="s">
        <v>280</v>
      </c>
      <c r="DU18" t="s">
        <v>265</v>
      </c>
      <c r="DX18" t="s">
        <v>281</v>
      </c>
      <c r="EA18" t="s">
        <v>274</v>
      </c>
      <c r="EB18" t="s">
        <v>282</v>
      </c>
      <c r="EC18" t="s">
        <v>274</v>
      </c>
      <c r="EH18" t="s">
        <v>269</v>
      </c>
      <c r="EI18" t="s">
        <v>269</v>
      </c>
      <c r="EJ18" t="s">
        <v>278</v>
      </c>
      <c r="EK18" t="s">
        <v>279</v>
      </c>
      <c r="EL18" t="s">
        <v>279</v>
      </c>
      <c r="EP18" t="s">
        <v>279</v>
      </c>
      <c r="ET18" t="s">
        <v>265</v>
      </c>
      <c r="EU18" t="s">
        <v>265</v>
      </c>
      <c r="EV18" t="s">
        <v>274</v>
      </c>
      <c r="EW18" t="s">
        <v>274</v>
      </c>
      <c r="EX18" t="s">
        <v>283</v>
      </c>
      <c r="EY18" t="s">
        <v>283</v>
      </c>
      <c r="FA18" t="s">
        <v>270</v>
      </c>
      <c r="FB18" t="s">
        <v>270</v>
      </c>
      <c r="FC18" t="s">
        <v>267</v>
      </c>
      <c r="FD18" t="s">
        <v>267</v>
      </c>
      <c r="FE18" t="s">
        <v>267</v>
      </c>
      <c r="FF18" t="s">
        <v>267</v>
      </c>
      <c r="FG18" t="s">
        <v>267</v>
      </c>
      <c r="FH18" t="s">
        <v>269</v>
      </c>
      <c r="FI18" t="s">
        <v>269</v>
      </c>
      <c r="FJ18" t="s">
        <v>269</v>
      </c>
      <c r="FK18" t="s">
        <v>267</v>
      </c>
      <c r="FL18" t="s">
        <v>265</v>
      </c>
      <c r="FM18" t="s">
        <v>274</v>
      </c>
      <c r="FN18" t="s">
        <v>269</v>
      </c>
      <c r="FO18" t="s">
        <v>269</v>
      </c>
    </row>
    <row r="19" spans="1:171" x14ac:dyDescent="0.35">
      <c r="A19">
        <v>2</v>
      </c>
      <c r="B19">
        <v>1599590495.0999999</v>
      </c>
      <c r="C19">
        <v>2255</v>
      </c>
      <c r="D19" t="s">
        <v>287</v>
      </c>
      <c r="E19" t="s">
        <v>288</v>
      </c>
      <c r="F19">
        <v>1599590495.0999999</v>
      </c>
      <c r="G19">
        <f t="shared" ref="G19:G30" si="0">BX19*AE19*(BT19-BU19)/(100*BN19*(1000-AE19*BT19))</f>
        <v>2.4111503224449019E-3</v>
      </c>
      <c r="H19">
        <f t="shared" ref="H19:H30" si="1">BX19*AE19*(BS19-BR19*(1000-AE19*BU19)/(1000-AE19*BT19))/(100*BN19)</f>
        <v>18.32661249886921</v>
      </c>
      <c r="I19">
        <f t="shared" ref="I19:I30" si="2">BR19 - IF(AE19&gt;1, H19*BN19*100/(AG19*CF19), 0)</f>
        <v>376.904</v>
      </c>
      <c r="J19">
        <f t="shared" ref="J19:J30" si="3">((P19-G19/2)*I19-H19)/(P19+G19/2)</f>
        <v>291.50974089535083</v>
      </c>
      <c r="K19">
        <f t="shared" ref="K19:K30" si="4">J19*(BY19+BZ19)/1000</f>
        <v>29.83020373772063</v>
      </c>
      <c r="L19">
        <f t="shared" ref="L19:L30" si="5">(BR19 - IF(AE19&gt;1, H19*BN19*100/(AG19*CF19), 0))*(BY19+BZ19)/1000</f>
        <v>38.568601773064003</v>
      </c>
      <c r="M19">
        <f t="shared" ref="M19:M30" si="6">2/((1/O19-1/N19)+SIGN(O19)*SQRT((1/O19-1/N19)*(1/O19-1/N19) + 4*BO19/((BO19+1)*(BO19+1))*(2*1/O19*1/N19-1/N19*1/N19)))</f>
        <v>0.38023367750098958</v>
      </c>
      <c r="N19">
        <f t="shared" ref="N19:N30" si="7">IF(LEFT(BP19,1)&lt;&gt;"0",IF(LEFT(BP19,1)="1",3,$B$7),$D$5+$E$5*(CF19*BY19/($K$5*1000))+$F$5*(CF19*BY19/($K$5*1000))*MAX(MIN(BN19,$J$5),$I$5)*MAX(MIN(BN19,$J$5),$I$5)+$G$5*MAX(MIN(BN19,$J$5),$I$5)*(CF19*BY19/($K$5*1000))+$H$5*(CF19*BY19/($K$5*1000))*(CF19*BY19/($K$5*1000)))</f>
        <v>2.9663843654087829</v>
      </c>
      <c r="O19">
        <f t="shared" ref="O19:O30" si="8">G19*(1000-(1000*0.61365*EXP(17.502*S19/(240.97+S19))/(BY19+BZ19)+BT19)/2)/(1000*0.61365*EXP(17.502*S19/(240.97+S19))/(BY19+BZ19)-BT19)</f>
        <v>0.35508388033808808</v>
      </c>
      <c r="P19">
        <f t="shared" ref="P19:P30" si="9">1/((BO19+1)/(M19/1.6)+1/(N19/1.37)) + BO19/((BO19+1)/(M19/1.6) + BO19/(N19/1.37))</f>
        <v>0.22404826393383126</v>
      </c>
      <c r="Q19">
        <f t="shared" ref="Q19:Q30" si="10">(BK19*BM19)</f>
        <v>209.74046912849644</v>
      </c>
      <c r="R19">
        <f t="shared" ref="R19:R30" si="11">(CA19+(Q19+2*0.95*0.0000000567*(((CA19+$B$9)+273)^4-(CA19+273)^4)-44100*G19)/(1.84*29.3*N19+8*0.95*0.0000000567*(CA19+273)^3))</f>
        <v>23.862474998647553</v>
      </c>
      <c r="S19">
        <f t="shared" ref="S19:S30" si="12">($C$9*CB19+$D$9*CC19+$E$9*R19)</f>
        <v>22.993200000000002</v>
      </c>
      <c r="T19">
        <f t="shared" ref="T19:T30" si="13">0.61365*EXP(17.502*S19/(240.97+S19))</f>
        <v>2.8185614017046312</v>
      </c>
      <c r="U19">
        <f t="shared" ref="U19:U30" si="14">(V19/W19*100)</f>
        <v>74.737165553284868</v>
      </c>
      <c r="V19">
        <f t="shared" ref="V19:V30" si="15">BT19*(BY19+BZ19)/1000</f>
        <v>2.1405397976380001</v>
      </c>
      <c r="W19">
        <f t="shared" ref="W19:W30" si="16">0.61365*EXP(17.502*CA19/(240.97+CA19))</f>
        <v>2.8640901508525545</v>
      </c>
      <c r="X19">
        <f t="shared" ref="X19:X30" si="17">(T19-BT19*(BY19+BZ19)/1000)</f>
        <v>0.67802160406663115</v>
      </c>
      <c r="Y19">
        <f t="shared" ref="Y19:Y30" si="18">(-G19*44100)</f>
        <v>-106.33172921982018</v>
      </c>
      <c r="Z19">
        <f t="shared" ref="Z19:Z30" si="19">2*29.3*N19*0.92*(CA19-S19)</f>
        <v>42.379784185597885</v>
      </c>
      <c r="AA19">
        <f t="shared" ref="AA19:AA30" si="20">2*0.95*0.0000000567*(((CA19+$B$9)+273)^4-(S19+273)^4)</f>
        <v>2.9653155368762918</v>
      </c>
      <c r="AB19">
        <f t="shared" ref="AB19:AB30" si="21">Q19+AA19+Y19+Z19</f>
        <v>148.75383963115044</v>
      </c>
      <c r="AC19">
        <v>30</v>
      </c>
      <c r="AD19">
        <v>6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MAX(0,($B$15+$C$15*CF19)/(1+$D$15*CF19)*BY19/(CA19+273)*$E$15)</f>
        <v>54680.000402347425</v>
      </c>
      <c r="AH19" t="s">
        <v>284</v>
      </c>
      <c r="AI19">
        <v>10457.1</v>
      </c>
      <c r="AJ19">
        <v>625.69884615384603</v>
      </c>
      <c r="AK19">
        <v>2836.74</v>
      </c>
      <c r="AL19">
        <f t="shared" ref="AL19:AL30" si="25">AK19-AJ19</f>
        <v>2211.041153846154</v>
      </c>
      <c r="AM19">
        <f t="shared" ref="AM19:AM30" si="26">AL19/AK19</f>
        <v>0.77943031573078747</v>
      </c>
      <c r="AN19">
        <v>-1.16070362684245</v>
      </c>
      <c r="AO19" t="s">
        <v>289</v>
      </c>
      <c r="AP19">
        <v>10473.700000000001</v>
      </c>
      <c r="AQ19">
        <v>724.80503846153795</v>
      </c>
      <c r="AR19">
        <v>1013.73</v>
      </c>
      <c r="AS19">
        <f t="shared" ref="AS19:AS30" si="27">1-AQ19/AR19</f>
        <v>0.28501175020810476</v>
      </c>
      <c r="AT19">
        <v>0.5</v>
      </c>
      <c r="AU19">
        <f t="shared" ref="AU19:AU30" si="28">BK19</f>
        <v>1093.2378001482045</v>
      </c>
      <c r="AV19">
        <f t="shared" ref="AV19:AV30" si="29">H19</f>
        <v>18.32661249886921</v>
      </c>
      <c r="AW19">
        <f t="shared" ref="AW19:AW30" si="30">AS19*AT19*AU19</f>
        <v>155.792809406949</v>
      </c>
      <c r="AX19">
        <f t="shared" ref="AX19:AX30" si="31">BC19/AR19</f>
        <v>0.47743481992246456</v>
      </c>
      <c r="AY19">
        <f t="shared" ref="AY19:AY30" si="32">(AV19-AN19)/AU19</f>
        <v>1.7825322288590705E-2</v>
      </c>
      <c r="AZ19">
        <f t="shared" ref="AZ19:AZ30" si="33">(AK19-AR19)/AR19</f>
        <v>1.7983190790447159</v>
      </c>
      <c r="BA19" t="s">
        <v>290</v>
      </c>
      <c r="BB19">
        <v>529.74</v>
      </c>
      <c r="BC19">
        <f t="shared" ref="BC19:BC30" si="34">AR19-BB19</f>
        <v>483.99</v>
      </c>
      <c r="BD19">
        <f t="shared" ref="BD19:BD30" si="35">(AR19-AQ19)/(AR19-BB19)</f>
        <v>0.59696473385495996</v>
      </c>
      <c r="BE19">
        <f t="shared" ref="BE19:BE30" si="36">(AK19-AR19)/(AK19-BB19)</f>
        <v>0.79020806241872554</v>
      </c>
      <c r="BF19">
        <f t="shared" ref="BF19:BF30" si="37">(AR19-AQ19)/(AR19-AJ19)</f>
        <v>0.74459217687715507</v>
      </c>
      <c r="BG19">
        <f t="shared" ref="BG19:BG30" si="38">(AK19-AR19)/(AK19-AJ19)</f>
        <v>0.82450297084196478</v>
      </c>
      <c r="BH19">
        <f t="shared" ref="BH19:BH30" si="39">(BD19*BB19/AQ19)</f>
        <v>0.43630504940137455</v>
      </c>
      <c r="BI19">
        <f t="shared" ref="BI19:BI30" si="40">(1-BH19)</f>
        <v>0.56369495059862551</v>
      </c>
      <c r="BJ19">
        <f t="shared" ref="BJ19:BJ30" si="41">$B$13*CG19+$C$13*CH19+$F$13*CI19*(1-CL19)</f>
        <v>1300.04</v>
      </c>
      <c r="BK19">
        <f t="shared" ref="BK19:BK30" si="42">BJ19*BL19</f>
        <v>1093.2378001482045</v>
      </c>
      <c r="BL19">
        <f t="shared" ref="BL19:BL30" si="43">($B$13*$D$11+$C$13*$D$11+$F$13*((CV19+CN19)/MAX(CV19+CN19+CW19, 0.1)*$I$11+CW19/MAX(CV19+CN19+CW19, 0.1)*$J$11))/($B$13+$C$13+$F$13)</f>
        <v>0.84092627930540953</v>
      </c>
      <c r="BM19">
        <f t="shared" ref="BM19:BM30" si="44">($B$13*$K$11+$C$13*$K$11+$F$13*((CV19+CN19)/MAX(CV19+CN19+CW19, 0.1)*$P$11+CW19/MAX(CV19+CN19+CW19, 0.1)*$Q$11))/($B$13+$C$13+$F$13)</f>
        <v>0.19185255861081918</v>
      </c>
      <c r="BN19">
        <v>6</v>
      </c>
      <c r="BO19">
        <v>0.5</v>
      </c>
      <c r="BP19" t="s">
        <v>285</v>
      </c>
      <c r="BQ19">
        <v>1599590495.0999999</v>
      </c>
      <c r="BR19">
        <v>376.904</v>
      </c>
      <c r="BS19">
        <v>399.98599999999999</v>
      </c>
      <c r="BT19">
        <v>20.917999999999999</v>
      </c>
      <c r="BU19">
        <v>18.0852</v>
      </c>
      <c r="BV19">
        <v>376.137</v>
      </c>
      <c r="BW19">
        <v>20.9892</v>
      </c>
      <c r="BX19">
        <v>500.01</v>
      </c>
      <c r="BY19">
        <v>102.23</v>
      </c>
      <c r="BZ19">
        <v>0.100041</v>
      </c>
      <c r="CA19">
        <v>23.258199999999999</v>
      </c>
      <c r="CB19">
        <v>22.993200000000002</v>
      </c>
      <c r="CC19">
        <v>999.9</v>
      </c>
      <c r="CD19">
        <v>0</v>
      </c>
      <c r="CE19">
        <v>0</v>
      </c>
      <c r="CF19">
        <v>9988.75</v>
      </c>
      <c r="CG19">
        <v>0</v>
      </c>
      <c r="CH19">
        <v>1.5575999999999999E-3</v>
      </c>
      <c r="CI19">
        <v>1300.04</v>
      </c>
      <c r="CJ19">
        <v>0.96900799999999998</v>
      </c>
      <c r="CK19">
        <v>3.0991500000000002E-2</v>
      </c>
      <c r="CL19">
        <v>0</v>
      </c>
      <c r="CM19">
        <v>724.31299999999999</v>
      </c>
      <c r="CN19">
        <v>4.9998399999999998</v>
      </c>
      <c r="CO19">
        <v>9275.6200000000008</v>
      </c>
      <c r="CP19">
        <v>12116</v>
      </c>
      <c r="CQ19">
        <v>40.25</v>
      </c>
      <c r="CR19">
        <v>42.561999999999998</v>
      </c>
      <c r="CS19">
        <v>41.375</v>
      </c>
      <c r="CT19">
        <v>41.875</v>
      </c>
      <c r="CU19">
        <v>41.311999999999998</v>
      </c>
      <c r="CV19">
        <v>1254.9000000000001</v>
      </c>
      <c r="CW19">
        <v>40.14</v>
      </c>
      <c r="CX19">
        <v>0</v>
      </c>
      <c r="CY19">
        <v>2254.3999998569502</v>
      </c>
      <c r="CZ19">
        <v>0</v>
      </c>
      <c r="DA19">
        <v>724.80503846153795</v>
      </c>
      <c r="DB19">
        <v>-7.0598283744606305E-2</v>
      </c>
      <c r="DC19">
        <v>-1.84991449747931</v>
      </c>
      <c r="DD19">
        <v>9275.5111538461497</v>
      </c>
      <c r="DE19">
        <v>15</v>
      </c>
      <c r="DF19">
        <v>1599590468.5999999</v>
      </c>
      <c r="DG19" t="s">
        <v>291</v>
      </c>
      <c r="DH19">
        <v>1599590459.5999999</v>
      </c>
      <c r="DI19">
        <v>1599590468.5999999</v>
      </c>
      <c r="DJ19">
        <v>19</v>
      </c>
      <c r="DK19">
        <v>5.3999999999999999E-2</v>
      </c>
      <c r="DL19">
        <v>3.0000000000000001E-3</v>
      </c>
      <c r="DM19">
        <v>0.76700000000000002</v>
      </c>
      <c r="DN19">
        <v>-7.0999999999999994E-2</v>
      </c>
      <c r="DO19">
        <v>400</v>
      </c>
      <c r="DP19">
        <v>18</v>
      </c>
      <c r="DQ19">
        <v>7.0000000000000007E-2</v>
      </c>
      <c r="DR19">
        <v>0.03</v>
      </c>
      <c r="DS19">
        <v>-23.0945325</v>
      </c>
      <c r="DT19">
        <v>-0.13454071294554201</v>
      </c>
      <c r="DU19">
        <v>3.3140054220685902E-2</v>
      </c>
      <c r="DV19">
        <v>1</v>
      </c>
      <c r="DW19">
        <v>724.86908571428603</v>
      </c>
      <c r="DX19">
        <v>-0.43425440313157698</v>
      </c>
      <c r="DY19">
        <v>0.22454173922249199</v>
      </c>
      <c r="DZ19">
        <v>1</v>
      </c>
      <c r="EA19">
        <v>2.8252635000000001</v>
      </c>
      <c r="EB19">
        <v>4.2263864915563602E-2</v>
      </c>
      <c r="EC19">
        <v>4.8966664936464397E-3</v>
      </c>
      <c r="ED19">
        <v>1</v>
      </c>
      <c r="EE19">
        <v>3</v>
      </c>
      <c r="EF19">
        <v>3</v>
      </c>
      <c r="EG19" t="s">
        <v>292</v>
      </c>
      <c r="EH19">
        <v>100</v>
      </c>
      <c r="EI19">
        <v>100</v>
      </c>
      <c r="EJ19">
        <v>0.76700000000000002</v>
      </c>
      <c r="EK19">
        <v>-7.1199999999999999E-2</v>
      </c>
      <c r="EL19">
        <v>0.76684999999997705</v>
      </c>
      <c r="EM19">
        <v>0</v>
      </c>
      <c r="EN19">
        <v>0</v>
      </c>
      <c r="EO19">
        <v>0</v>
      </c>
      <c r="EP19">
        <v>-7.1190000000001405E-2</v>
      </c>
      <c r="EQ19">
        <v>0</v>
      </c>
      <c r="ER19">
        <v>0</v>
      </c>
      <c r="ES19">
        <v>0</v>
      </c>
      <c r="ET19">
        <v>-1</v>
      </c>
      <c r="EU19">
        <v>-1</v>
      </c>
      <c r="EV19">
        <v>-1</v>
      </c>
      <c r="EW19">
        <v>-1</v>
      </c>
      <c r="EX19">
        <v>0.6</v>
      </c>
      <c r="EY19">
        <v>0.4</v>
      </c>
      <c r="EZ19">
        <v>2</v>
      </c>
      <c r="FA19">
        <v>461.99799999999999</v>
      </c>
      <c r="FB19">
        <v>494.572</v>
      </c>
      <c r="FC19">
        <v>20.596499999999999</v>
      </c>
      <c r="FD19">
        <v>27.1951</v>
      </c>
      <c r="FE19">
        <v>30.0002</v>
      </c>
      <c r="FF19">
        <v>27.2134</v>
      </c>
      <c r="FG19">
        <v>27.185099999999998</v>
      </c>
      <c r="FH19">
        <v>21.193300000000001</v>
      </c>
      <c r="FI19">
        <v>-30</v>
      </c>
      <c r="FJ19">
        <v>-30</v>
      </c>
      <c r="FK19">
        <v>20.6036</v>
      </c>
      <c r="FL19">
        <v>400</v>
      </c>
      <c r="FM19">
        <v>15.2027</v>
      </c>
      <c r="FN19">
        <v>102.351</v>
      </c>
      <c r="FO19">
        <v>102.056</v>
      </c>
    </row>
    <row r="20" spans="1:171" x14ac:dyDescent="0.35">
      <c r="A20">
        <v>3</v>
      </c>
      <c r="B20">
        <v>1599590615.5999999</v>
      </c>
      <c r="C20">
        <v>2375.5</v>
      </c>
      <c r="D20" t="s">
        <v>293</v>
      </c>
      <c r="E20" t="s">
        <v>294</v>
      </c>
      <c r="F20">
        <v>1599590615.5999999</v>
      </c>
      <c r="G20">
        <f t="shared" si="0"/>
        <v>2.3922923399595864E-3</v>
      </c>
      <c r="H20">
        <f t="shared" si="1"/>
        <v>17.990969271762186</v>
      </c>
      <c r="I20">
        <f t="shared" si="2"/>
        <v>377.35599999999999</v>
      </c>
      <c r="J20">
        <f t="shared" si="3"/>
        <v>293.0188634167522</v>
      </c>
      <c r="K20">
        <f t="shared" si="4"/>
        <v>29.983155492138032</v>
      </c>
      <c r="L20">
        <f t="shared" si="5"/>
        <v>38.612953077355996</v>
      </c>
      <c r="M20">
        <f t="shared" si="6"/>
        <v>0.37804415318340567</v>
      </c>
      <c r="N20">
        <f t="shared" si="7"/>
        <v>2.9660770662471343</v>
      </c>
      <c r="O20">
        <f t="shared" si="8"/>
        <v>0.35317061185263537</v>
      </c>
      <c r="P20">
        <f t="shared" si="9"/>
        <v>0.2228298986477773</v>
      </c>
      <c r="Q20">
        <f t="shared" si="10"/>
        <v>177.7474358110689</v>
      </c>
      <c r="R20">
        <f t="shared" si="11"/>
        <v>23.800188887056056</v>
      </c>
      <c r="S20">
        <f t="shared" si="12"/>
        <v>23.0017</v>
      </c>
      <c r="T20">
        <f t="shared" si="13"/>
        <v>2.8200118693708718</v>
      </c>
      <c r="U20">
        <f t="shared" si="14"/>
        <v>74.307992990043005</v>
      </c>
      <c r="V20">
        <f t="shared" si="15"/>
        <v>2.1436985384498999</v>
      </c>
      <c r="W20">
        <f t="shared" si="16"/>
        <v>2.8848828399081476</v>
      </c>
      <c r="X20">
        <f t="shared" si="17"/>
        <v>0.6763133309209719</v>
      </c>
      <c r="Y20">
        <f t="shared" si="18"/>
        <v>-105.50009219221776</v>
      </c>
      <c r="Z20">
        <f t="shared" si="19"/>
        <v>60.173059339152566</v>
      </c>
      <c r="AA20">
        <f t="shared" si="20"/>
        <v>4.2134860473051186</v>
      </c>
      <c r="AB20">
        <f t="shared" si="21"/>
        <v>136.63388900530882</v>
      </c>
      <c r="AC20">
        <v>30</v>
      </c>
      <c r="AD20">
        <v>6</v>
      </c>
      <c r="AE20">
        <f t="shared" si="22"/>
        <v>1</v>
      </c>
      <c r="AF20">
        <f t="shared" si="23"/>
        <v>0</v>
      </c>
      <c r="AG20">
        <f t="shared" si="24"/>
        <v>54648.662706797935</v>
      </c>
      <c r="AH20" t="s">
        <v>284</v>
      </c>
      <c r="AI20">
        <v>10457.1</v>
      </c>
      <c r="AJ20">
        <v>625.69884615384603</v>
      </c>
      <c r="AK20">
        <v>2836.74</v>
      </c>
      <c r="AL20">
        <f t="shared" si="25"/>
        <v>2211.041153846154</v>
      </c>
      <c r="AM20">
        <f t="shared" si="26"/>
        <v>0.77943031573078747</v>
      </c>
      <c r="AN20">
        <v>-1.16070362684245</v>
      </c>
      <c r="AO20" t="s">
        <v>295</v>
      </c>
      <c r="AP20">
        <v>10475.5</v>
      </c>
      <c r="AQ20">
        <v>738.52859999999998</v>
      </c>
      <c r="AR20">
        <v>1102.06</v>
      </c>
      <c r="AS20">
        <f t="shared" si="27"/>
        <v>0.32986534308476856</v>
      </c>
      <c r="AT20">
        <v>0.5</v>
      </c>
      <c r="AU20">
        <f t="shared" si="28"/>
        <v>925.04010017208464</v>
      </c>
      <c r="AV20">
        <f t="shared" si="29"/>
        <v>17.990969271762186</v>
      </c>
      <c r="AW20">
        <f t="shared" si="30"/>
        <v>152.56933500521669</v>
      </c>
      <c r="AX20">
        <f t="shared" si="31"/>
        <v>0.50499065386639563</v>
      </c>
      <c r="AY20">
        <f t="shared" si="32"/>
        <v>2.0703613708250988E-2</v>
      </c>
      <c r="AZ20">
        <f t="shared" si="33"/>
        <v>1.5740340816289493</v>
      </c>
      <c r="BA20" t="s">
        <v>296</v>
      </c>
      <c r="BB20">
        <v>545.53</v>
      </c>
      <c r="BC20">
        <f t="shared" si="34"/>
        <v>556.53</v>
      </c>
      <c r="BD20">
        <f t="shared" si="35"/>
        <v>0.65321078827736145</v>
      </c>
      <c r="BE20">
        <f t="shared" si="36"/>
        <v>0.7571021425360398</v>
      </c>
      <c r="BF20">
        <f t="shared" si="37"/>
        <v>0.76314241214850709</v>
      </c>
      <c r="BG20">
        <f t="shared" si="38"/>
        <v>0.78455346567497686</v>
      </c>
      <c r="BH20">
        <f t="shared" si="39"/>
        <v>0.48250816736000335</v>
      </c>
      <c r="BI20">
        <f t="shared" si="40"/>
        <v>0.51749183263999665</v>
      </c>
      <c r="BJ20">
        <f t="shared" si="41"/>
        <v>1099.83</v>
      </c>
      <c r="BK20">
        <f t="shared" si="42"/>
        <v>925.04010017208464</v>
      </c>
      <c r="BL20">
        <f t="shared" si="43"/>
        <v>0.84107553001107871</v>
      </c>
      <c r="BM20">
        <f t="shared" si="44"/>
        <v>0.19215106002215759</v>
      </c>
      <c r="BN20">
        <v>6</v>
      </c>
      <c r="BO20">
        <v>0.5</v>
      </c>
      <c r="BP20" t="s">
        <v>285</v>
      </c>
      <c r="BQ20">
        <v>1599590615.5999999</v>
      </c>
      <c r="BR20">
        <v>377.35599999999999</v>
      </c>
      <c r="BS20">
        <v>400.03</v>
      </c>
      <c r="BT20">
        <v>20.9499</v>
      </c>
      <c r="BU20">
        <v>18.139099999999999</v>
      </c>
      <c r="BV20">
        <v>376.62900000000002</v>
      </c>
      <c r="BW20">
        <v>21.0215</v>
      </c>
      <c r="BX20">
        <v>499.96600000000001</v>
      </c>
      <c r="BY20">
        <v>102.22499999999999</v>
      </c>
      <c r="BZ20">
        <v>0.10000100000000001</v>
      </c>
      <c r="CA20">
        <v>23.378</v>
      </c>
      <c r="CB20">
        <v>23.0017</v>
      </c>
      <c r="CC20">
        <v>999.9</v>
      </c>
      <c r="CD20">
        <v>0</v>
      </c>
      <c r="CE20">
        <v>0</v>
      </c>
      <c r="CF20">
        <v>9987.5</v>
      </c>
      <c r="CG20">
        <v>0</v>
      </c>
      <c r="CH20">
        <v>1.60538E-3</v>
      </c>
      <c r="CI20">
        <v>1099.83</v>
      </c>
      <c r="CJ20">
        <v>0.96398700000000004</v>
      </c>
      <c r="CK20">
        <v>3.6013299999999998E-2</v>
      </c>
      <c r="CL20">
        <v>0</v>
      </c>
      <c r="CM20">
        <v>739.399</v>
      </c>
      <c r="CN20">
        <v>4.9998399999999998</v>
      </c>
      <c r="CO20">
        <v>7986.43</v>
      </c>
      <c r="CP20">
        <v>10230.299999999999</v>
      </c>
      <c r="CQ20">
        <v>40.125</v>
      </c>
      <c r="CR20">
        <v>42.625</v>
      </c>
      <c r="CS20">
        <v>41.436999999999998</v>
      </c>
      <c r="CT20">
        <v>41.936999999999998</v>
      </c>
      <c r="CU20">
        <v>41.311999999999998</v>
      </c>
      <c r="CV20">
        <v>1055.4000000000001</v>
      </c>
      <c r="CW20">
        <v>39.43</v>
      </c>
      <c r="CX20">
        <v>0</v>
      </c>
      <c r="CY20">
        <v>119.90000009536701</v>
      </c>
      <c r="CZ20">
        <v>0</v>
      </c>
      <c r="DA20">
        <v>738.52859999999998</v>
      </c>
      <c r="DB20">
        <v>5.3645384517275199</v>
      </c>
      <c r="DC20">
        <v>59.093846044335599</v>
      </c>
      <c r="DD20">
        <v>7981.1908000000003</v>
      </c>
      <c r="DE20">
        <v>15</v>
      </c>
      <c r="DF20">
        <v>1599590554.5999999</v>
      </c>
      <c r="DG20" t="s">
        <v>297</v>
      </c>
      <c r="DH20">
        <v>1599590550.5999999</v>
      </c>
      <c r="DI20">
        <v>1599590554.5999999</v>
      </c>
      <c r="DJ20">
        <v>20</v>
      </c>
      <c r="DK20">
        <v>-3.9E-2</v>
      </c>
      <c r="DL20">
        <v>0</v>
      </c>
      <c r="DM20">
        <v>0.72799999999999998</v>
      </c>
      <c r="DN20">
        <v>-7.1999999999999995E-2</v>
      </c>
      <c r="DO20">
        <v>400</v>
      </c>
      <c r="DP20">
        <v>18</v>
      </c>
      <c r="DQ20">
        <v>0.14000000000000001</v>
      </c>
      <c r="DR20">
        <v>0.02</v>
      </c>
      <c r="DS20">
        <v>-22.623640000000002</v>
      </c>
      <c r="DT20">
        <v>-0.19741463414631</v>
      </c>
      <c r="DU20">
        <v>3.8553215170722403E-2</v>
      </c>
      <c r="DV20">
        <v>1</v>
      </c>
      <c r="DW20">
        <v>738.19370588235302</v>
      </c>
      <c r="DX20">
        <v>5.7566705773703504</v>
      </c>
      <c r="DY20">
        <v>0.59807384599186697</v>
      </c>
      <c r="DZ20">
        <v>0</v>
      </c>
      <c r="EA20">
        <v>2.79545625</v>
      </c>
      <c r="EB20">
        <v>0.100498198874288</v>
      </c>
      <c r="EC20">
        <v>9.7146993487961693E-3</v>
      </c>
      <c r="ED20">
        <v>0</v>
      </c>
      <c r="EE20">
        <v>1</v>
      </c>
      <c r="EF20">
        <v>3</v>
      </c>
      <c r="EG20" t="s">
        <v>298</v>
      </c>
      <c r="EH20">
        <v>100</v>
      </c>
      <c r="EI20">
        <v>100</v>
      </c>
      <c r="EJ20">
        <v>0.72699999999999998</v>
      </c>
      <c r="EK20">
        <v>-7.1599999999999997E-2</v>
      </c>
      <c r="EL20">
        <v>0.72759999999999503</v>
      </c>
      <c r="EM20">
        <v>0</v>
      </c>
      <c r="EN20">
        <v>0</v>
      </c>
      <c r="EO20">
        <v>0</v>
      </c>
      <c r="EP20">
        <v>-7.15849999999989E-2</v>
      </c>
      <c r="EQ20">
        <v>0</v>
      </c>
      <c r="ER20">
        <v>0</v>
      </c>
      <c r="ES20">
        <v>0</v>
      </c>
      <c r="ET20">
        <v>-1</v>
      </c>
      <c r="EU20">
        <v>-1</v>
      </c>
      <c r="EV20">
        <v>-1</v>
      </c>
      <c r="EW20">
        <v>-1</v>
      </c>
      <c r="EX20">
        <v>1.1000000000000001</v>
      </c>
      <c r="EY20">
        <v>1</v>
      </c>
      <c r="EZ20">
        <v>2</v>
      </c>
      <c r="FA20">
        <v>462.49099999999999</v>
      </c>
      <c r="FB20">
        <v>494.47199999999998</v>
      </c>
      <c r="FC20">
        <v>20.876899999999999</v>
      </c>
      <c r="FD20">
        <v>27.231999999999999</v>
      </c>
      <c r="FE20">
        <v>30.0002</v>
      </c>
      <c r="FF20">
        <v>27.253399999999999</v>
      </c>
      <c r="FG20">
        <v>27.226400000000002</v>
      </c>
      <c r="FH20">
        <v>21.192299999999999</v>
      </c>
      <c r="FI20">
        <v>-30</v>
      </c>
      <c r="FJ20">
        <v>-30</v>
      </c>
      <c r="FK20">
        <v>20.876200000000001</v>
      </c>
      <c r="FL20">
        <v>400</v>
      </c>
      <c r="FM20">
        <v>15.2027</v>
      </c>
      <c r="FN20">
        <v>102.34099999999999</v>
      </c>
      <c r="FO20">
        <v>102.054</v>
      </c>
    </row>
    <row r="21" spans="1:171" x14ac:dyDescent="0.35">
      <c r="A21">
        <v>4</v>
      </c>
      <c r="B21">
        <v>1599590736.0999999</v>
      </c>
      <c r="C21">
        <v>2496</v>
      </c>
      <c r="D21" t="s">
        <v>299</v>
      </c>
      <c r="E21" t="s">
        <v>300</v>
      </c>
      <c r="F21">
        <v>1599590736.0999999</v>
      </c>
      <c r="G21">
        <f t="shared" si="0"/>
        <v>2.3888927828762817E-3</v>
      </c>
      <c r="H21">
        <f t="shared" si="1"/>
        <v>17.313144405239189</v>
      </c>
      <c r="I21">
        <f t="shared" si="2"/>
        <v>378.15699999999998</v>
      </c>
      <c r="J21">
        <f t="shared" si="3"/>
        <v>297.16004310973159</v>
      </c>
      <c r="K21">
        <f t="shared" si="4"/>
        <v>30.405999322460413</v>
      </c>
      <c r="L21">
        <f t="shared" si="5"/>
        <v>38.693767053795099</v>
      </c>
      <c r="M21">
        <f t="shared" si="6"/>
        <v>0.37958748660783226</v>
      </c>
      <c r="N21">
        <f t="shared" si="7"/>
        <v>2.9710932299148918</v>
      </c>
      <c r="O21">
        <f t="shared" si="8"/>
        <v>0.35455699675974145</v>
      </c>
      <c r="P21">
        <f t="shared" si="9"/>
        <v>0.22370932324045534</v>
      </c>
      <c r="Q21">
        <f t="shared" si="10"/>
        <v>145.85616012603606</v>
      </c>
      <c r="R21">
        <f t="shared" si="11"/>
        <v>23.721912883567558</v>
      </c>
      <c r="S21">
        <f t="shared" si="12"/>
        <v>23.008700000000001</v>
      </c>
      <c r="T21">
        <f t="shared" si="13"/>
        <v>2.8212068624202251</v>
      </c>
      <c r="U21">
        <f t="shared" si="14"/>
        <v>73.993800032899927</v>
      </c>
      <c r="V21">
        <f t="shared" si="15"/>
        <v>2.14853614197854</v>
      </c>
      <c r="W21">
        <f t="shared" si="16"/>
        <v>2.903670498100158</v>
      </c>
      <c r="X21">
        <f t="shared" si="17"/>
        <v>0.67267072044168508</v>
      </c>
      <c r="Y21">
        <f t="shared" si="18"/>
        <v>-105.35017172484402</v>
      </c>
      <c r="Z21">
        <f t="shared" si="19"/>
        <v>76.388687048907855</v>
      </c>
      <c r="AA21">
        <f t="shared" si="20"/>
        <v>5.343019976142048</v>
      </c>
      <c r="AB21">
        <f t="shared" si="21"/>
        <v>122.23769542624194</v>
      </c>
      <c r="AC21">
        <v>30</v>
      </c>
      <c r="AD21">
        <v>6</v>
      </c>
      <c r="AE21">
        <f t="shared" si="22"/>
        <v>1</v>
      </c>
      <c r="AF21">
        <f t="shared" si="23"/>
        <v>0</v>
      </c>
      <c r="AG21">
        <f t="shared" si="24"/>
        <v>54777.771040372165</v>
      </c>
      <c r="AH21" t="s">
        <v>284</v>
      </c>
      <c r="AI21">
        <v>10457.1</v>
      </c>
      <c r="AJ21">
        <v>625.69884615384603</v>
      </c>
      <c r="AK21">
        <v>2836.74</v>
      </c>
      <c r="AL21">
        <f t="shared" si="25"/>
        <v>2211.041153846154</v>
      </c>
      <c r="AM21">
        <f t="shared" si="26"/>
        <v>0.77943031573078747</v>
      </c>
      <c r="AN21">
        <v>-1.16070362684245</v>
      </c>
      <c r="AO21" t="s">
        <v>301</v>
      </c>
      <c r="AP21">
        <v>10478.799999999999</v>
      </c>
      <c r="AQ21">
        <v>770.09803999999997</v>
      </c>
      <c r="AR21">
        <v>1265.72</v>
      </c>
      <c r="AS21">
        <f t="shared" si="27"/>
        <v>0.39157314413930411</v>
      </c>
      <c r="AT21">
        <v>0.5</v>
      </c>
      <c r="AU21">
        <f t="shared" si="28"/>
        <v>757.20156546057285</v>
      </c>
      <c r="AV21">
        <f t="shared" si="29"/>
        <v>17.313144405239189</v>
      </c>
      <c r="AW21">
        <f t="shared" si="30"/>
        <v>148.24989886729981</v>
      </c>
      <c r="AX21">
        <f t="shared" si="31"/>
        <v>0.55200202256423225</v>
      </c>
      <c r="AY21">
        <f t="shared" si="32"/>
        <v>2.4397530162057708E-2</v>
      </c>
      <c r="AZ21">
        <f t="shared" si="33"/>
        <v>1.241206585974781</v>
      </c>
      <c r="BA21" t="s">
        <v>302</v>
      </c>
      <c r="BB21">
        <v>567.04</v>
      </c>
      <c r="BC21">
        <f t="shared" si="34"/>
        <v>698.68000000000006</v>
      </c>
      <c r="BD21">
        <f t="shared" si="35"/>
        <v>0.70936903875880231</v>
      </c>
      <c r="BE21">
        <f t="shared" si="36"/>
        <v>0.69217077146759476</v>
      </c>
      <c r="BF21">
        <f t="shared" si="37"/>
        <v>0.7743837168843577</v>
      </c>
      <c r="BG21">
        <f t="shared" si="38"/>
        <v>0.71053403834984097</v>
      </c>
      <c r="BH21">
        <f t="shared" si="39"/>
        <v>0.52232391052156324</v>
      </c>
      <c r="BI21">
        <f t="shared" si="40"/>
        <v>0.47767608947843676</v>
      </c>
      <c r="BJ21">
        <f t="shared" si="41"/>
        <v>900.024</v>
      </c>
      <c r="BK21">
        <f t="shared" si="42"/>
        <v>757.20156546057285</v>
      </c>
      <c r="BL21">
        <f t="shared" si="43"/>
        <v>0.84131263773029707</v>
      </c>
      <c r="BM21">
        <f t="shared" si="44"/>
        <v>0.1926252754605943</v>
      </c>
      <c r="BN21">
        <v>6</v>
      </c>
      <c r="BO21">
        <v>0.5</v>
      </c>
      <c r="BP21" t="s">
        <v>285</v>
      </c>
      <c r="BQ21">
        <v>1599590736.0999999</v>
      </c>
      <c r="BR21">
        <v>378.15699999999998</v>
      </c>
      <c r="BS21">
        <v>400.017</v>
      </c>
      <c r="BT21">
        <v>20.997800000000002</v>
      </c>
      <c r="BU21">
        <v>18.191299999999998</v>
      </c>
      <c r="BV21">
        <v>377.40499999999997</v>
      </c>
      <c r="BW21">
        <v>21.069199999999999</v>
      </c>
      <c r="BX21">
        <v>499.99599999999998</v>
      </c>
      <c r="BY21">
        <v>102.22199999999999</v>
      </c>
      <c r="BZ21">
        <v>9.9964300000000006E-2</v>
      </c>
      <c r="CA21">
        <v>23.485600000000002</v>
      </c>
      <c r="CB21">
        <v>23.008700000000001</v>
      </c>
      <c r="CC21">
        <v>999.9</v>
      </c>
      <c r="CD21">
        <v>0</v>
      </c>
      <c r="CE21">
        <v>0</v>
      </c>
      <c r="CF21">
        <v>10016.200000000001</v>
      </c>
      <c r="CG21">
        <v>0</v>
      </c>
      <c r="CH21">
        <v>1.5289399999999999E-3</v>
      </c>
      <c r="CI21">
        <v>900.024</v>
      </c>
      <c r="CJ21">
        <v>0.95599900000000004</v>
      </c>
      <c r="CK21">
        <v>4.4001100000000001E-2</v>
      </c>
      <c r="CL21">
        <v>0</v>
      </c>
      <c r="CM21">
        <v>771.30200000000002</v>
      </c>
      <c r="CN21">
        <v>4.9998399999999998</v>
      </c>
      <c r="CO21">
        <v>6801.04</v>
      </c>
      <c r="CP21">
        <v>8346.7800000000007</v>
      </c>
      <c r="CQ21">
        <v>39.936999999999998</v>
      </c>
      <c r="CR21">
        <v>42.625</v>
      </c>
      <c r="CS21">
        <v>41.375</v>
      </c>
      <c r="CT21">
        <v>42</v>
      </c>
      <c r="CU21">
        <v>41.186999999999998</v>
      </c>
      <c r="CV21">
        <v>855.64</v>
      </c>
      <c r="CW21">
        <v>39.380000000000003</v>
      </c>
      <c r="CX21">
        <v>0</v>
      </c>
      <c r="CY21">
        <v>120</v>
      </c>
      <c r="CZ21">
        <v>0</v>
      </c>
      <c r="DA21">
        <v>770.09803999999997</v>
      </c>
      <c r="DB21">
        <v>9.1956922861442791</v>
      </c>
      <c r="DC21">
        <v>80.447692146826995</v>
      </c>
      <c r="DD21">
        <v>6791.2619999999997</v>
      </c>
      <c r="DE21">
        <v>15</v>
      </c>
      <c r="DF21">
        <v>1599590672.0999999</v>
      </c>
      <c r="DG21" t="s">
        <v>303</v>
      </c>
      <c r="DH21">
        <v>1599590668.0999999</v>
      </c>
      <c r="DI21">
        <v>1599590672.0999999</v>
      </c>
      <c r="DJ21">
        <v>21</v>
      </c>
      <c r="DK21">
        <v>2.5000000000000001E-2</v>
      </c>
      <c r="DL21">
        <v>0</v>
      </c>
      <c r="DM21">
        <v>0.752</v>
      </c>
      <c r="DN21">
        <v>-7.0999999999999994E-2</v>
      </c>
      <c r="DO21">
        <v>400</v>
      </c>
      <c r="DP21">
        <v>18</v>
      </c>
      <c r="DQ21">
        <v>0.13</v>
      </c>
      <c r="DR21">
        <v>0.04</v>
      </c>
      <c r="DS21">
        <v>-21.813122499999999</v>
      </c>
      <c r="DT21">
        <v>-0.212819887429581</v>
      </c>
      <c r="DU21">
        <v>3.00798478013105E-2</v>
      </c>
      <c r="DV21">
        <v>1</v>
      </c>
      <c r="DW21">
        <v>769.55654285714297</v>
      </c>
      <c r="DX21">
        <v>8.9144735812116895</v>
      </c>
      <c r="DY21">
        <v>0.922915267519407</v>
      </c>
      <c r="DZ21">
        <v>0</v>
      </c>
      <c r="EA21">
        <v>2.7918324999999999</v>
      </c>
      <c r="EB21">
        <v>9.0835497185731306E-2</v>
      </c>
      <c r="EC21">
        <v>8.8360176974698005E-3</v>
      </c>
      <c r="ED21">
        <v>1</v>
      </c>
      <c r="EE21">
        <v>2</v>
      </c>
      <c r="EF21">
        <v>3</v>
      </c>
      <c r="EG21" t="s">
        <v>286</v>
      </c>
      <c r="EH21">
        <v>100</v>
      </c>
      <c r="EI21">
        <v>100</v>
      </c>
      <c r="EJ21">
        <v>0.752</v>
      </c>
      <c r="EK21">
        <v>-7.1400000000000005E-2</v>
      </c>
      <c r="EL21">
        <v>0.75234999999997898</v>
      </c>
      <c r="EM21">
        <v>0</v>
      </c>
      <c r="EN21">
        <v>0</v>
      </c>
      <c r="EO21">
        <v>0</v>
      </c>
      <c r="EP21">
        <v>-7.1320000000007197E-2</v>
      </c>
      <c r="EQ21">
        <v>0</v>
      </c>
      <c r="ER21">
        <v>0</v>
      </c>
      <c r="ES21">
        <v>0</v>
      </c>
      <c r="ET21">
        <v>-1</v>
      </c>
      <c r="EU21">
        <v>-1</v>
      </c>
      <c r="EV21">
        <v>-1</v>
      </c>
      <c r="EW21">
        <v>-1</v>
      </c>
      <c r="EX21">
        <v>1.1000000000000001</v>
      </c>
      <c r="EY21">
        <v>1.1000000000000001</v>
      </c>
      <c r="EZ21">
        <v>2</v>
      </c>
      <c r="FA21">
        <v>462.92399999999998</v>
      </c>
      <c r="FB21">
        <v>494.11900000000003</v>
      </c>
      <c r="FC21">
        <v>21.142700000000001</v>
      </c>
      <c r="FD21">
        <v>27.281400000000001</v>
      </c>
      <c r="FE21">
        <v>30.000299999999999</v>
      </c>
      <c r="FF21">
        <v>27.3019</v>
      </c>
      <c r="FG21">
        <v>27.276</v>
      </c>
      <c r="FH21">
        <v>21.193100000000001</v>
      </c>
      <c r="FI21">
        <v>-30</v>
      </c>
      <c r="FJ21">
        <v>-30</v>
      </c>
      <c r="FK21">
        <v>21.135200000000001</v>
      </c>
      <c r="FL21">
        <v>400</v>
      </c>
      <c r="FM21">
        <v>15.2027</v>
      </c>
      <c r="FN21">
        <v>102.32899999999999</v>
      </c>
      <c r="FO21">
        <v>102.04600000000001</v>
      </c>
    </row>
    <row r="22" spans="1:171" x14ac:dyDescent="0.35">
      <c r="A22">
        <v>5</v>
      </c>
      <c r="B22">
        <v>1599590856.5999999</v>
      </c>
      <c r="C22">
        <v>2616.5</v>
      </c>
      <c r="D22" t="s">
        <v>304</v>
      </c>
      <c r="E22" t="s">
        <v>305</v>
      </c>
      <c r="F22">
        <v>1599590856.5999999</v>
      </c>
      <c r="G22">
        <f t="shared" si="0"/>
        <v>2.3676383022096076E-3</v>
      </c>
      <c r="H22">
        <f t="shared" si="1"/>
        <v>16.302209712446665</v>
      </c>
      <c r="I22">
        <f t="shared" si="2"/>
        <v>379.399</v>
      </c>
      <c r="J22">
        <f t="shared" si="3"/>
        <v>302.33408037622803</v>
      </c>
      <c r="K22">
        <f t="shared" si="4"/>
        <v>30.935463750011969</v>
      </c>
      <c r="L22">
        <f t="shared" si="5"/>
        <v>38.820909626480997</v>
      </c>
      <c r="M22">
        <f t="shared" si="6"/>
        <v>0.37656201137774159</v>
      </c>
      <c r="N22">
        <f t="shared" si="7"/>
        <v>2.9673506312750892</v>
      </c>
      <c r="O22">
        <f t="shared" si="8"/>
        <v>0.35188614503146737</v>
      </c>
      <c r="P22">
        <f t="shared" si="9"/>
        <v>0.22201098077393003</v>
      </c>
      <c r="Q22">
        <f t="shared" si="10"/>
        <v>113.9743064962136</v>
      </c>
      <c r="R22">
        <f t="shared" si="11"/>
        <v>23.621244547298055</v>
      </c>
      <c r="S22">
        <f t="shared" si="12"/>
        <v>23.0166</v>
      </c>
      <c r="T22">
        <f t="shared" si="13"/>
        <v>2.8225560295005434</v>
      </c>
      <c r="U22">
        <f t="shared" si="14"/>
        <v>73.717002713439214</v>
      </c>
      <c r="V22">
        <f t="shared" si="15"/>
        <v>2.1508211735919001</v>
      </c>
      <c r="W22">
        <f t="shared" si="16"/>
        <v>2.9176731207490989</v>
      </c>
      <c r="X22">
        <f t="shared" si="17"/>
        <v>0.67173485590864335</v>
      </c>
      <c r="Y22">
        <f t="shared" si="18"/>
        <v>-104.41284912744369</v>
      </c>
      <c r="Z22">
        <f t="shared" si="19"/>
        <v>87.794723009636485</v>
      </c>
      <c r="AA22">
        <f t="shared" si="20"/>
        <v>6.1512942983634735</v>
      </c>
      <c r="AB22">
        <f t="shared" si="21"/>
        <v>103.50747467676986</v>
      </c>
      <c r="AC22">
        <v>29</v>
      </c>
      <c r="AD22">
        <v>6</v>
      </c>
      <c r="AE22">
        <f t="shared" si="22"/>
        <v>1</v>
      </c>
      <c r="AF22">
        <f t="shared" si="23"/>
        <v>0</v>
      </c>
      <c r="AG22">
        <f t="shared" si="24"/>
        <v>54651.869881518098</v>
      </c>
      <c r="AH22" t="s">
        <v>284</v>
      </c>
      <c r="AI22">
        <v>10457.1</v>
      </c>
      <c r="AJ22">
        <v>625.69884615384603</v>
      </c>
      <c r="AK22">
        <v>2836.74</v>
      </c>
      <c r="AL22">
        <f t="shared" si="25"/>
        <v>2211.041153846154</v>
      </c>
      <c r="AM22">
        <f t="shared" si="26"/>
        <v>0.77943031573078747</v>
      </c>
      <c r="AN22">
        <v>-1.16070362684245</v>
      </c>
      <c r="AO22" t="s">
        <v>306</v>
      </c>
      <c r="AP22">
        <v>10483.4</v>
      </c>
      <c r="AQ22">
        <v>813.03859999999997</v>
      </c>
      <c r="AR22">
        <v>1522.57</v>
      </c>
      <c r="AS22">
        <f t="shared" si="27"/>
        <v>0.46600905048700547</v>
      </c>
      <c r="AT22">
        <v>0.5</v>
      </c>
      <c r="AU22">
        <f t="shared" si="28"/>
        <v>589.33390838866308</v>
      </c>
      <c r="AV22">
        <f t="shared" si="29"/>
        <v>16.302209712446665</v>
      </c>
      <c r="AW22">
        <f t="shared" si="30"/>
        <v>137.31746753399838</v>
      </c>
      <c r="AX22">
        <f t="shared" si="31"/>
        <v>0.60552880984125523</v>
      </c>
      <c r="AY22">
        <f t="shared" si="32"/>
        <v>2.963161136788417E-2</v>
      </c>
      <c r="AZ22">
        <f t="shared" si="33"/>
        <v>0.86312616168714729</v>
      </c>
      <c r="BA22" t="s">
        <v>307</v>
      </c>
      <c r="BB22">
        <v>600.61</v>
      </c>
      <c r="BC22">
        <f t="shared" si="34"/>
        <v>921.95999999999992</v>
      </c>
      <c r="BD22">
        <f t="shared" si="35"/>
        <v>0.76959022083387563</v>
      </c>
      <c r="BE22">
        <f t="shared" si="36"/>
        <v>0.58769838962850995</v>
      </c>
      <c r="BF22">
        <f t="shared" si="37"/>
        <v>0.79111854245421576</v>
      </c>
      <c r="BG22">
        <f t="shared" si="38"/>
        <v>0.59436704636364301</v>
      </c>
      <c r="BH22">
        <f t="shared" si="39"/>
        <v>0.56851369976165222</v>
      </c>
      <c r="BI22">
        <f t="shared" si="40"/>
        <v>0.43148630023834778</v>
      </c>
      <c r="BJ22">
        <f t="shared" si="41"/>
        <v>700.173</v>
      </c>
      <c r="BK22">
        <f t="shared" si="42"/>
        <v>589.33390838866308</v>
      </c>
      <c r="BL22">
        <f t="shared" si="43"/>
        <v>0.84169756387159045</v>
      </c>
      <c r="BM22">
        <f t="shared" si="44"/>
        <v>0.19339512774318096</v>
      </c>
      <c r="BN22">
        <v>6</v>
      </c>
      <c r="BO22">
        <v>0.5</v>
      </c>
      <c r="BP22" t="s">
        <v>285</v>
      </c>
      <c r="BQ22">
        <v>1599590856.5999999</v>
      </c>
      <c r="BR22">
        <v>379.399</v>
      </c>
      <c r="BS22">
        <v>400.04</v>
      </c>
      <c r="BT22">
        <v>21.020099999999999</v>
      </c>
      <c r="BU22">
        <v>18.238600000000002</v>
      </c>
      <c r="BV22">
        <v>378.63</v>
      </c>
      <c r="BW22">
        <v>21.089400000000001</v>
      </c>
      <c r="BX22">
        <v>499.99</v>
      </c>
      <c r="BY22">
        <v>102.22199999999999</v>
      </c>
      <c r="BZ22">
        <v>0.100119</v>
      </c>
      <c r="CA22">
        <v>23.5654</v>
      </c>
      <c r="CB22">
        <v>23.0166</v>
      </c>
      <c r="CC22">
        <v>999.9</v>
      </c>
      <c r="CD22">
        <v>0</v>
      </c>
      <c r="CE22">
        <v>0</v>
      </c>
      <c r="CF22">
        <v>9995</v>
      </c>
      <c r="CG22">
        <v>0</v>
      </c>
      <c r="CH22">
        <v>1.5289399999999999E-3</v>
      </c>
      <c r="CI22">
        <v>700.173</v>
      </c>
      <c r="CJ22">
        <v>0.94301199999999996</v>
      </c>
      <c r="CK22">
        <v>5.6988200000000003E-2</v>
      </c>
      <c r="CL22">
        <v>0</v>
      </c>
      <c r="CM22">
        <v>814.69200000000001</v>
      </c>
      <c r="CN22">
        <v>4.9998399999999998</v>
      </c>
      <c r="CO22">
        <v>5568.52</v>
      </c>
      <c r="CP22">
        <v>6462.21</v>
      </c>
      <c r="CQ22">
        <v>39.561999999999998</v>
      </c>
      <c r="CR22">
        <v>42.625</v>
      </c>
      <c r="CS22">
        <v>41.186999999999998</v>
      </c>
      <c r="CT22">
        <v>42</v>
      </c>
      <c r="CU22">
        <v>41</v>
      </c>
      <c r="CV22">
        <v>655.56</v>
      </c>
      <c r="CW22">
        <v>39.619999999999997</v>
      </c>
      <c r="CX22">
        <v>0</v>
      </c>
      <c r="CY22">
        <v>119.90000009536701</v>
      </c>
      <c r="CZ22">
        <v>0</v>
      </c>
      <c r="DA22">
        <v>813.03859999999997</v>
      </c>
      <c r="DB22">
        <v>13.520999985505499</v>
      </c>
      <c r="DC22">
        <v>88.040769163841603</v>
      </c>
      <c r="DD22">
        <v>5556.5932000000003</v>
      </c>
      <c r="DE22">
        <v>15</v>
      </c>
      <c r="DF22">
        <v>1599590795.0999999</v>
      </c>
      <c r="DG22" t="s">
        <v>308</v>
      </c>
      <c r="DH22">
        <v>1599590789.0999999</v>
      </c>
      <c r="DI22">
        <v>1599590795.0999999</v>
      </c>
      <c r="DJ22">
        <v>22</v>
      </c>
      <c r="DK22">
        <v>1.7000000000000001E-2</v>
      </c>
      <c r="DL22">
        <v>2E-3</v>
      </c>
      <c r="DM22">
        <v>0.76900000000000002</v>
      </c>
      <c r="DN22">
        <v>-6.9000000000000006E-2</v>
      </c>
      <c r="DO22">
        <v>400</v>
      </c>
      <c r="DP22">
        <v>18</v>
      </c>
      <c r="DQ22">
        <v>0.17</v>
      </c>
      <c r="DR22">
        <v>0.04</v>
      </c>
      <c r="DS22">
        <v>-20.539214999999999</v>
      </c>
      <c r="DT22">
        <v>-0.206183864915545</v>
      </c>
      <c r="DU22">
        <v>4.4366510737266697E-2</v>
      </c>
      <c r="DV22">
        <v>1</v>
      </c>
      <c r="DW22">
        <v>812.33954545454503</v>
      </c>
      <c r="DX22">
        <v>13.744827576532</v>
      </c>
      <c r="DY22">
        <v>1.32835553589845</v>
      </c>
      <c r="DZ22">
        <v>0</v>
      </c>
      <c r="EA22">
        <v>2.77226375</v>
      </c>
      <c r="EB22">
        <v>8.8662551594741901E-2</v>
      </c>
      <c r="EC22">
        <v>8.9638615248953894E-3</v>
      </c>
      <c r="ED22">
        <v>1</v>
      </c>
      <c r="EE22">
        <v>2</v>
      </c>
      <c r="EF22">
        <v>3</v>
      </c>
      <c r="EG22" t="s">
        <v>286</v>
      </c>
      <c r="EH22">
        <v>100</v>
      </c>
      <c r="EI22">
        <v>100</v>
      </c>
      <c r="EJ22">
        <v>0.76900000000000002</v>
      </c>
      <c r="EK22">
        <v>-6.93E-2</v>
      </c>
      <c r="EL22">
        <v>0.76938095238091397</v>
      </c>
      <c r="EM22">
        <v>0</v>
      </c>
      <c r="EN22">
        <v>0</v>
      </c>
      <c r="EO22">
        <v>0</v>
      </c>
      <c r="EP22">
        <v>-6.9271428571426E-2</v>
      </c>
      <c r="EQ22">
        <v>0</v>
      </c>
      <c r="ER22">
        <v>0</v>
      </c>
      <c r="ES22">
        <v>0</v>
      </c>
      <c r="ET22">
        <v>-1</v>
      </c>
      <c r="EU22">
        <v>-1</v>
      </c>
      <c r="EV22">
        <v>-1</v>
      </c>
      <c r="EW22">
        <v>-1</v>
      </c>
      <c r="EX22">
        <v>1.1000000000000001</v>
      </c>
      <c r="EY22">
        <v>1</v>
      </c>
      <c r="EZ22">
        <v>2</v>
      </c>
      <c r="FA22">
        <v>463.36099999999999</v>
      </c>
      <c r="FB22">
        <v>493.54300000000001</v>
      </c>
      <c r="FC22">
        <v>21.4026</v>
      </c>
      <c r="FD22">
        <v>27.3338</v>
      </c>
      <c r="FE22">
        <v>30.0002</v>
      </c>
      <c r="FF22">
        <v>27.352799999999998</v>
      </c>
      <c r="FG22">
        <v>27.325800000000001</v>
      </c>
      <c r="FH22">
        <v>21.1934</v>
      </c>
      <c r="FI22">
        <v>-30</v>
      </c>
      <c r="FJ22">
        <v>-30</v>
      </c>
      <c r="FK22">
        <v>21.4039</v>
      </c>
      <c r="FL22">
        <v>400</v>
      </c>
      <c r="FM22">
        <v>15.2027</v>
      </c>
      <c r="FN22">
        <v>102.319</v>
      </c>
      <c r="FO22">
        <v>102.044</v>
      </c>
    </row>
    <row r="23" spans="1:171" x14ac:dyDescent="0.35">
      <c r="A23">
        <v>6</v>
      </c>
      <c r="B23">
        <v>1599590977.0999999</v>
      </c>
      <c r="C23">
        <v>2737</v>
      </c>
      <c r="D23" t="s">
        <v>309</v>
      </c>
      <c r="E23" t="s">
        <v>310</v>
      </c>
      <c r="F23">
        <v>1599590977.0999999</v>
      </c>
      <c r="G23">
        <f t="shared" si="0"/>
        <v>2.3456568057697298E-3</v>
      </c>
      <c r="H23">
        <f t="shared" si="1"/>
        <v>14.810625035344698</v>
      </c>
      <c r="I23">
        <f t="shared" si="2"/>
        <v>381.17</v>
      </c>
      <c r="J23">
        <f t="shared" si="3"/>
        <v>310.53055289613621</v>
      </c>
      <c r="K23">
        <f t="shared" si="4"/>
        <v>31.774057517496932</v>
      </c>
      <c r="L23">
        <f t="shared" si="5"/>
        <v>39.002015714683004</v>
      </c>
      <c r="M23">
        <f t="shared" si="6"/>
        <v>0.37500031385803578</v>
      </c>
      <c r="N23">
        <f t="shared" si="7"/>
        <v>2.969116707048995</v>
      </c>
      <c r="O23">
        <f t="shared" si="8"/>
        <v>0.35053510408295419</v>
      </c>
      <c r="P23">
        <f t="shared" si="9"/>
        <v>0.22114939641448542</v>
      </c>
      <c r="Q23">
        <f t="shared" si="10"/>
        <v>90.03390154006415</v>
      </c>
      <c r="R23">
        <f t="shared" si="11"/>
        <v>23.541126579067214</v>
      </c>
      <c r="S23">
        <f t="shared" si="12"/>
        <v>23.008400000000002</v>
      </c>
      <c r="T23">
        <f t="shared" si="13"/>
        <v>2.8211556393479968</v>
      </c>
      <c r="U23">
        <f t="shared" si="14"/>
        <v>73.55528450715741</v>
      </c>
      <c r="V23">
        <f t="shared" si="15"/>
        <v>2.15309708391176</v>
      </c>
      <c r="W23">
        <f t="shared" si="16"/>
        <v>2.927182048629354</v>
      </c>
      <c r="X23">
        <f t="shared" si="17"/>
        <v>0.66805855543623682</v>
      </c>
      <c r="Y23">
        <f t="shared" si="18"/>
        <v>-103.44346513444509</v>
      </c>
      <c r="Z23">
        <f t="shared" si="19"/>
        <v>97.803393165269483</v>
      </c>
      <c r="AA23">
        <f t="shared" si="20"/>
        <v>6.8500603359991583</v>
      </c>
      <c r="AB23">
        <f t="shared" si="21"/>
        <v>91.243889906887702</v>
      </c>
      <c r="AC23">
        <v>29</v>
      </c>
      <c r="AD23">
        <v>6</v>
      </c>
      <c r="AE23">
        <f t="shared" si="22"/>
        <v>1</v>
      </c>
      <c r="AF23">
        <f t="shared" si="23"/>
        <v>0</v>
      </c>
      <c r="AG23">
        <f t="shared" si="24"/>
        <v>54694.354131866552</v>
      </c>
      <c r="AH23" t="s">
        <v>284</v>
      </c>
      <c r="AI23">
        <v>10457.1</v>
      </c>
      <c r="AJ23">
        <v>625.69884615384603</v>
      </c>
      <c r="AK23">
        <v>2836.74</v>
      </c>
      <c r="AL23">
        <f t="shared" si="25"/>
        <v>2211.041153846154</v>
      </c>
      <c r="AM23">
        <f t="shared" si="26"/>
        <v>0.77943031573078747</v>
      </c>
      <c r="AN23">
        <v>-1.16070362684245</v>
      </c>
      <c r="AO23" t="s">
        <v>311</v>
      </c>
      <c r="AP23">
        <v>10487.8</v>
      </c>
      <c r="AQ23">
        <v>844.20252000000005</v>
      </c>
      <c r="AR23">
        <v>1790.8</v>
      </c>
      <c r="AS23">
        <f t="shared" si="27"/>
        <v>0.52858916685280311</v>
      </c>
      <c r="AT23">
        <v>0.5</v>
      </c>
      <c r="AU23">
        <f t="shared" si="28"/>
        <v>463.2832738389468</v>
      </c>
      <c r="AV23">
        <f t="shared" si="29"/>
        <v>14.810625035344698</v>
      </c>
      <c r="AW23">
        <f t="shared" si="30"/>
        <v>122.44325986768396</v>
      </c>
      <c r="AX23">
        <f t="shared" si="31"/>
        <v>0.64824100960464592</v>
      </c>
      <c r="AY23">
        <f t="shared" si="32"/>
        <v>3.4474218181551122E-2</v>
      </c>
      <c r="AZ23">
        <f t="shared" si="33"/>
        <v>0.58406298860844308</v>
      </c>
      <c r="BA23" t="s">
        <v>312</v>
      </c>
      <c r="BB23">
        <v>629.92999999999995</v>
      </c>
      <c r="BC23">
        <f t="shared" si="34"/>
        <v>1160.8699999999999</v>
      </c>
      <c r="BD23">
        <f t="shared" si="35"/>
        <v>0.81542074478623794</v>
      </c>
      <c r="BE23">
        <f t="shared" si="36"/>
        <v>0.47396015062465724</v>
      </c>
      <c r="BF23">
        <f t="shared" si="37"/>
        <v>0.81245948205883733</v>
      </c>
      <c r="BG23">
        <f t="shared" si="38"/>
        <v>0.47305315786662971</v>
      </c>
      <c r="BH23">
        <f t="shared" si="39"/>
        <v>0.60845351393075064</v>
      </c>
      <c r="BI23">
        <f t="shared" si="40"/>
        <v>0.39154648606924936</v>
      </c>
      <c r="BJ23">
        <f t="shared" si="41"/>
        <v>550.10699999999997</v>
      </c>
      <c r="BK23">
        <f t="shared" si="42"/>
        <v>463.2832738389468</v>
      </c>
      <c r="BL23">
        <f t="shared" si="43"/>
        <v>0.84216938493592486</v>
      </c>
      <c r="BM23">
        <f t="shared" si="44"/>
        <v>0.19433876987184959</v>
      </c>
      <c r="BN23">
        <v>6</v>
      </c>
      <c r="BO23">
        <v>0.5</v>
      </c>
      <c r="BP23" t="s">
        <v>285</v>
      </c>
      <c r="BQ23">
        <v>1599590977.0999999</v>
      </c>
      <c r="BR23">
        <v>381.17</v>
      </c>
      <c r="BS23">
        <v>400.01799999999997</v>
      </c>
      <c r="BT23">
        <v>21.042400000000001</v>
      </c>
      <c r="BU23">
        <v>18.2865</v>
      </c>
      <c r="BV23">
        <v>380.35300000000001</v>
      </c>
      <c r="BW23">
        <v>21.111699999999999</v>
      </c>
      <c r="BX23">
        <v>499.93799999999999</v>
      </c>
      <c r="BY23">
        <v>102.22199999999999</v>
      </c>
      <c r="BZ23">
        <v>9.9839899999999995E-2</v>
      </c>
      <c r="CA23">
        <v>23.619399999999999</v>
      </c>
      <c r="CB23">
        <v>23.008400000000002</v>
      </c>
      <c r="CC23">
        <v>999.9</v>
      </c>
      <c r="CD23">
        <v>0</v>
      </c>
      <c r="CE23">
        <v>0</v>
      </c>
      <c r="CF23">
        <v>10005</v>
      </c>
      <c r="CG23">
        <v>0</v>
      </c>
      <c r="CH23">
        <v>1.6245000000000001E-3</v>
      </c>
      <c r="CI23">
        <v>550.10699999999997</v>
      </c>
      <c r="CJ23">
        <v>0.92703100000000005</v>
      </c>
      <c r="CK23">
        <v>7.2969000000000006E-2</v>
      </c>
      <c r="CL23">
        <v>0</v>
      </c>
      <c r="CM23">
        <v>846.22699999999998</v>
      </c>
      <c r="CN23">
        <v>4.9998399999999998</v>
      </c>
      <c r="CO23">
        <v>4524.62</v>
      </c>
      <c r="CP23">
        <v>5047.16</v>
      </c>
      <c r="CQ23">
        <v>39.186999999999998</v>
      </c>
      <c r="CR23">
        <v>42.5</v>
      </c>
      <c r="CS23">
        <v>41</v>
      </c>
      <c r="CT23">
        <v>41.875</v>
      </c>
      <c r="CU23">
        <v>40.686999999999998</v>
      </c>
      <c r="CV23">
        <v>505.33</v>
      </c>
      <c r="CW23">
        <v>39.78</v>
      </c>
      <c r="CX23">
        <v>0</v>
      </c>
      <c r="CY23">
        <v>120</v>
      </c>
      <c r="CZ23">
        <v>0</v>
      </c>
      <c r="DA23">
        <v>844.20252000000005</v>
      </c>
      <c r="DB23">
        <v>14.6143076772032</v>
      </c>
      <c r="DC23">
        <v>71.426923056428507</v>
      </c>
      <c r="DD23">
        <v>4515.4863999999998</v>
      </c>
      <c r="DE23">
        <v>15</v>
      </c>
      <c r="DF23">
        <v>1599590917.5999999</v>
      </c>
      <c r="DG23" t="s">
        <v>313</v>
      </c>
      <c r="DH23">
        <v>1599590905.0999999</v>
      </c>
      <c r="DI23">
        <v>1599590917.5999999</v>
      </c>
      <c r="DJ23">
        <v>23</v>
      </c>
      <c r="DK23">
        <v>4.7E-2</v>
      </c>
      <c r="DL23">
        <v>0</v>
      </c>
      <c r="DM23">
        <v>0.81599999999999995</v>
      </c>
      <c r="DN23">
        <v>-6.9000000000000006E-2</v>
      </c>
      <c r="DO23">
        <v>400</v>
      </c>
      <c r="DP23">
        <v>18</v>
      </c>
      <c r="DQ23">
        <v>7.0000000000000007E-2</v>
      </c>
      <c r="DR23">
        <v>0.04</v>
      </c>
      <c r="DS23">
        <v>-18.809329999999999</v>
      </c>
      <c r="DT23">
        <v>-0.226066041275752</v>
      </c>
      <c r="DU23">
        <v>3.7544468300936301E-2</v>
      </c>
      <c r="DV23">
        <v>1</v>
      </c>
      <c r="DW23">
        <v>843.37620000000004</v>
      </c>
      <c r="DX23">
        <v>13.9523365949109</v>
      </c>
      <c r="DY23">
        <v>1.4222933151378201</v>
      </c>
      <c r="DZ23">
        <v>0</v>
      </c>
      <c r="EA23">
        <v>2.7551950000000001</v>
      </c>
      <c r="EB23">
        <v>3.1736960600369797E-2</v>
      </c>
      <c r="EC23">
        <v>3.36959344728706E-3</v>
      </c>
      <c r="ED23">
        <v>1</v>
      </c>
      <c r="EE23">
        <v>2</v>
      </c>
      <c r="EF23">
        <v>3</v>
      </c>
      <c r="EG23" t="s">
        <v>286</v>
      </c>
      <c r="EH23">
        <v>100</v>
      </c>
      <c r="EI23">
        <v>100</v>
      </c>
      <c r="EJ23">
        <v>0.81699999999999995</v>
      </c>
      <c r="EK23">
        <v>-6.93E-2</v>
      </c>
      <c r="EL23">
        <v>0.81639999999993096</v>
      </c>
      <c r="EM23">
        <v>0</v>
      </c>
      <c r="EN23">
        <v>0</v>
      </c>
      <c r="EO23">
        <v>0</v>
      </c>
      <c r="EP23">
        <v>-6.9338095238091299E-2</v>
      </c>
      <c r="EQ23">
        <v>0</v>
      </c>
      <c r="ER23">
        <v>0</v>
      </c>
      <c r="ES23">
        <v>0</v>
      </c>
      <c r="ET23">
        <v>-1</v>
      </c>
      <c r="EU23">
        <v>-1</v>
      </c>
      <c r="EV23">
        <v>-1</v>
      </c>
      <c r="EW23">
        <v>-1</v>
      </c>
      <c r="EX23">
        <v>1.2</v>
      </c>
      <c r="EY23">
        <v>1</v>
      </c>
      <c r="EZ23">
        <v>2</v>
      </c>
      <c r="FA23">
        <v>463.41899999999998</v>
      </c>
      <c r="FB23">
        <v>493.22199999999998</v>
      </c>
      <c r="FC23">
        <v>21.6069</v>
      </c>
      <c r="FD23">
        <v>27.380199999999999</v>
      </c>
      <c r="FE23">
        <v>30.000299999999999</v>
      </c>
      <c r="FF23">
        <v>27.401499999999999</v>
      </c>
      <c r="FG23">
        <v>27.3751</v>
      </c>
      <c r="FH23">
        <v>21.1952</v>
      </c>
      <c r="FI23">
        <v>-30</v>
      </c>
      <c r="FJ23">
        <v>-30</v>
      </c>
      <c r="FK23">
        <v>21.6051</v>
      </c>
      <c r="FL23">
        <v>400</v>
      </c>
      <c r="FM23">
        <v>15.2027</v>
      </c>
      <c r="FN23">
        <v>102.31100000000001</v>
      </c>
      <c r="FO23">
        <v>102.03700000000001</v>
      </c>
    </row>
    <row r="24" spans="1:171" x14ac:dyDescent="0.35">
      <c r="A24">
        <v>7</v>
      </c>
      <c r="B24">
        <v>1599591097.5999999</v>
      </c>
      <c r="C24">
        <v>2857.5</v>
      </c>
      <c r="D24" t="s">
        <v>314</v>
      </c>
      <c r="E24" t="s">
        <v>315</v>
      </c>
      <c r="F24">
        <v>1599591097.5999999</v>
      </c>
      <c r="G24">
        <f t="shared" si="0"/>
        <v>2.2949488886623449E-3</v>
      </c>
      <c r="H24">
        <f t="shared" si="1"/>
        <v>12.355965629624789</v>
      </c>
      <c r="I24">
        <f t="shared" si="2"/>
        <v>384.154</v>
      </c>
      <c r="J24">
        <f t="shared" si="3"/>
        <v>323.29817640442195</v>
      </c>
      <c r="K24">
        <f t="shared" si="4"/>
        <v>33.080522795314963</v>
      </c>
      <c r="L24">
        <f t="shared" si="5"/>
        <v>39.307413655234001</v>
      </c>
      <c r="M24">
        <f t="shared" si="6"/>
        <v>0.3664474371521762</v>
      </c>
      <c r="N24">
        <f t="shared" si="7"/>
        <v>2.967460164271607</v>
      </c>
      <c r="O24">
        <f t="shared" si="8"/>
        <v>0.34303597718218792</v>
      </c>
      <c r="P24">
        <f t="shared" si="9"/>
        <v>0.21637615177378244</v>
      </c>
      <c r="Q24">
        <f t="shared" si="10"/>
        <v>66.056849947017326</v>
      </c>
      <c r="R24">
        <f t="shared" si="11"/>
        <v>23.460821778735387</v>
      </c>
      <c r="S24">
        <f t="shared" si="12"/>
        <v>23.0017</v>
      </c>
      <c r="T24">
        <f t="shared" si="13"/>
        <v>2.8200118693708718</v>
      </c>
      <c r="U24">
        <f t="shared" si="14"/>
        <v>73.31464485940559</v>
      </c>
      <c r="V24">
        <f t="shared" si="15"/>
        <v>2.1520981388845999</v>
      </c>
      <c r="W24">
        <f t="shared" si="16"/>
        <v>2.9354273529001564</v>
      </c>
      <c r="X24">
        <f t="shared" si="17"/>
        <v>0.66791373048627189</v>
      </c>
      <c r="Y24">
        <f t="shared" si="18"/>
        <v>-101.20724599000941</v>
      </c>
      <c r="Z24">
        <f t="shared" si="19"/>
        <v>106.29184970275459</v>
      </c>
      <c r="AA24">
        <f t="shared" si="20"/>
        <v>7.4502497391633504</v>
      </c>
      <c r="AB24">
        <f t="shared" si="21"/>
        <v>78.591703398925858</v>
      </c>
      <c r="AC24">
        <v>29</v>
      </c>
      <c r="AD24">
        <v>6</v>
      </c>
      <c r="AE24">
        <f t="shared" si="22"/>
        <v>1</v>
      </c>
      <c r="AF24">
        <f t="shared" si="23"/>
        <v>0</v>
      </c>
      <c r="AG24">
        <f t="shared" si="24"/>
        <v>54636.569736555102</v>
      </c>
      <c r="AH24" t="s">
        <v>284</v>
      </c>
      <c r="AI24">
        <v>10457.1</v>
      </c>
      <c r="AJ24">
        <v>625.69884615384603</v>
      </c>
      <c r="AK24">
        <v>2836.74</v>
      </c>
      <c r="AL24">
        <f t="shared" si="25"/>
        <v>2211.041153846154</v>
      </c>
      <c r="AM24">
        <f t="shared" si="26"/>
        <v>0.77943031573078747</v>
      </c>
      <c r="AN24">
        <v>-1.16070362684245</v>
      </c>
      <c r="AO24" t="s">
        <v>316</v>
      </c>
      <c r="AP24">
        <v>10491.8</v>
      </c>
      <c r="AQ24">
        <v>844.15755999999999</v>
      </c>
      <c r="AR24">
        <v>2035.32</v>
      </c>
      <c r="AS24">
        <f t="shared" si="27"/>
        <v>0.58524577953343937</v>
      </c>
      <c r="AT24">
        <v>0.5</v>
      </c>
      <c r="AU24">
        <f t="shared" si="28"/>
        <v>337.15531528416449</v>
      </c>
      <c r="AV24">
        <f t="shared" si="29"/>
        <v>12.355965629624789</v>
      </c>
      <c r="AW24">
        <f t="shared" si="30"/>
        <v>98.659362658661692</v>
      </c>
      <c r="AX24">
        <f t="shared" si="31"/>
        <v>0.67914136352023269</v>
      </c>
      <c r="AY24">
        <f t="shared" si="32"/>
        <v>4.0090334168615994E-2</v>
      </c>
      <c r="AZ24">
        <f t="shared" si="33"/>
        <v>0.39375626437120448</v>
      </c>
      <c r="BA24" t="s">
        <v>317</v>
      </c>
      <c r="BB24">
        <v>653.04999999999995</v>
      </c>
      <c r="BC24">
        <f t="shared" si="34"/>
        <v>1382.27</v>
      </c>
      <c r="BD24">
        <f t="shared" si="35"/>
        <v>0.86174368249329003</v>
      </c>
      <c r="BE24">
        <f t="shared" si="36"/>
        <v>0.36700264231644603</v>
      </c>
      <c r="BF24">
        <f t="shared" si="37"/>
        <v>0.84502310195183372</v>
      </c>
      <c r="BG24">
        <f t="shared" si="38"/>
        <v>0.3624627242265086</v>
      </c>
      <c r="BH24">
        <f t="shared" si="39"/>
        <v>0.66665482667980014</v>
      </c>
      <c r="BI24">
        <f t="shared" si="40"/>
        <v>0.33334517332019986</v>
      </c>
      <c r="BJ24">
        <f t="shared" si="41"/>
        <v>399.96499999999997</v>
      </c>
      <c r="BK24">
        <f t="shared" si="42"/>
        <v>337.15531528416449</v>
      </c>
      <c r="BL24">
        <f t="shared" si="43"/>
        <v>0.84296204738955782</v>
      </c>
      <c r="BM24">
        <f t="shared" si="44"/>
        <v>0.19592409477911582</v>
      </c>
      <c r="BN24">
        <v>6</v>
      </c>
      <c r="BO24">
        <v>0.5</v>
      </c>
      <c r="BP24" t="s">
        <v>285</v>
      </c>
      <c r="BQ24">
        <v>1599591097.5999999</v>
      </c>
      <c r="BR24">
        <v>384.154</v>
      </c>
      <c r="BS24">
        <v>400.03899999999999</v>
      </c>
      <c r="BT24">
        <v>21.032599999999999</v>
      </c>
      <c r="BU24">
        <v>18.336600000000001</v>
      </c>
      <c r="BV24">
        <v>383.34100000000001</v>
      </c>
      <c r="BW24">
        <v>21.1036</v>
      </c>
      <c r="BX24">
        <v>500.00299999999999</v>
      </c>
      <c r="BY24">
        <v>102.22199999999999</v>
      </c>
      <c r="BZ24">
        <v>0.100021</v>
      </c>
      <c r="CA24">
        <v>23.6661</v>
      </c>
      <c r="CB24">
        <v>23.0017</v>
      </c>
      <c r="CC24">
        <v>999.9</v>
      </c>
      <c r="CD24">
        <v>0</v>
      </c>
      <c r="CE24">
        <v>0</v>
      </c>
      <c r="CF24">
        <v>9995.6200000000008</v>
      </c>
      <c r="CG24">
        <v>0</v>
      </c>
      <c r="CH24">
        <v>1.5289399999999999E-3</v>
      </c>
      <c r="CI24">
        <v>399.96499999999997</v>
      </c>
      <c r="CJ24">
        <v>0.90000899999999995</v>
      </c>
      <c r="CK24">
        <v>9.9990999999999997E-2</v>
      </c>
      <c r="CL24">
        <v>0</v>
      </c>
      <c r="CM24">
        <v>845.202</v>
      </c>
      <c r="CN24">
        <v>4.9998399999999998</v>
      </c>
      <c r="CO24">
        <v>3268.31</v>
      </c>
      <c r="CP24">
        <v>3632.4</v>
      </c>
      <c r="CQ24">
        <v>38.75</v>
      </c>
      <c r="CR24">
        <v>42.311999999999998</v>
      </c>
      <c r="CS24">
        <v>40.686999999999998</v>
      </c>
      <c r="CT24">
        <v>41.75</v>
      </c>
      <c r="CU24">
        <v>40.375</v>
      </c>
      <c r="CV24">
        <v>355.47</v>
      </c>
      <c r="CW24">
        <v>39.49</v>
      </c>
      <c r="CX24">
        <v>0</v>
      </c>
      <c r="CY24">
        <v>119.90000009536701</v>
      </c>
      <c r="CZ24">
        <v>0</v>
      </c>
      <c r="DA24">
        <v>844.15755999999999</v>
      </c>
      <c r="DB24">
        <v>9.1675384435003995</v>
      </c>
      <c r="DC24">
        <v>33.613846118593798</v>
      </c>
      <c r="DD24">
        <v>3264.6880000000001</v>
      </c>
      <c r="DE24">
        <v>15</v>
      </c>
      <c r="DF24">
        <v>1599591031.5999999</v>
      </c>
      <c r="DG24" t="s">
        <v>318</v>
      </c>
      <c r="DH24">
        <v>1599591025.0999999</v>
      </c>
      <c r="DI24">
        <v>1599591031.5999999</v>
      </c>
      <c r="DJ24">
        <v>24</v>
      </c>
      <c r="DK24">
        <v>-4.0000000000000001E-3</v>
      </c>
      <c r="DL24">
        <v>-2E-3</v>
      </c>
      <c r="DM24">
        <v>0.81299999999999994</v>
      </c>
      <c r="DN24">
        <v>-7.0999999999999994E-2</v>
      </c>
      <c r="DO24">
        <v>400</v>
      </c>
      <c r="DP24">
        <v>18</v>
      </c>
      <c r="DQ24">
        <v>0.13</v>
      </c>
      <c r="DR24">
        <v>0.03</v>
      </c>
      <c r="DS24">
        <v>-15.830572500000001</v>
      </c>
      <c r="DT24">
        <v>-1.2731707316847899E-3</v>
      </c>
      <c r="DU24">
        <v>4.19742360710708E-2</v>
      </c>
      <c r="DV24">
        <v>1</v>
      </c>
      <c r="DW24">
        <v>843.57939999999996</v>
      </c>
      <c r="DX24">
        <v>9.5614872798433996</v>
      </c>
      <c r="DY24">
        <v>0.97714318880529405</v>
      </c>
      <c r="DZ24">
        <v>0</v>
      </c>
      <c r="EA24">
        <v>2.7056317499999998</v>
      </c>
      <c r="EB24">
        <v>-0.10745549718575199</v>
      </c>
      <c r="EC24">
        <v>1.2116371545867101E-2</v>
      </c>
      <c r="ED24">
        <v>0</v>
      </c>
      <c r="EE24">
        <v>1</v>
      </c>
      <c r="EF24">
        <v>3</v>
      </c>
      <c r="EG24" t="s">
        <v>298</v>
      </c>
      <c r="EH24">
        <v>100</v>
      </c>
      <c r="EI24">
        <v>100</v>
      </c>
      <c r="EJ24">
        <v>0.81299999999999994</v>
      </c>
      <c r="EK24">
        <v>-7.0999999999999994E-2</v>
      </c>
      <c r="EL24">
        <v>0.81299999999998795</v>
      </c>
      <c r="EM24">
        <v>0</v>
      </c>
      <c r="EN24">
        <v>0</v>
      </c>
      <c r="EO24">
        <v>0</v>
      </c>
      <c r="EP24">
        <v>-7.1054999999997606E-2</v>
      </c>
      <c r="EQ24">
        <v>0</v>
      </c>
      <c r="ER24">
        <v>0</v>
      </c>
      <c r="ES24">
        <v>0</v>
      </c>
      <c r="ET24">
        <v>-1</v>
      </c>
      <c r="EU24">
        <v>-1</v>
      </c>
      <c r="EV24">
        <v>-1</v>
      </c>
      <c r="EW24">
        <v>-1</v>
      </c>
      <c r="EX24">
        <v>1.2</v>
      </c>
      <c r="EY24">
        <v>1.1000000000000001</v>
      </c>
      <c r="EZ24">
        <v>2</v>
      </c>
      <c r="FA24">
        <v>463.988</v>
      </c>
      <c r="FB24">
        <v>492.88799999999998</v>
      </c>
      <c r="FC24">
        <v>21.705300000000001</v>
      </c>
      <c r="FD24">
        <v>27.431899999999999</v>
      </c>
      <c r="FE24">
        <v>30</v>
      </c>
      <c r="FF24">
        <v>27.4526</v>
      </c>
      <c r="FG24">
        <v>27.4268</v>
      </c>
      <c r="FH24">
        <v>21.195699999999999</v>
      </c>
      <c r="FI24">
        <v>-30</v>
      </c>
      <c r="FJ24">
        <v>-30</v>
      </c>
      <c r="FK24">
        <v>21.7073</v>
      </c>
      <c r="FL24">
        <v>400</v>
      </c>
      <c r="FM24">
        <v>15.2027</v>
      </c>
      <c r="FN24">
        <v>102.304</v>
      </c>
      <c r="FO24">
        <v>102.032</v>
      </c>
    </row>
    <row r="25" spans="1:171" x14ac:dyDescent="0.35">
      <c r="A25">
        <v>8</v>
      </c>
      <c r="B25">
        <v>1599591218.0999999</v>
      </c>
      <c r="C25">
        <v>2978</v>
      </c>
      <c r="D25" t="s">
        <v>319</v>
      </c>
      <c r="E25" t="s">
        <v>320</v>
      </c>
      <c r="F25">
        <v>1599591218.0999999</v>
      </c>
      <c r="G25">
        <f t="shared" si="0"/>
        <v>2.2201509706129214E-3</v>
      </c>
      <c r="H25">
        <f t="shared" si="1"/>
        <v>8.3065596346961055</v>
      </c>
      <c r="I25">
        <f t="shared" si="2"/>
        <v>388.98500000000001</v>
      </c>
      <c r="J25">
        <f t="shared" si="3"/>
        <v>344.94629664346502</v>
      </c>
      <c r="K25">
        <f t="shared" si="4"/>
        <v>35.295581615730946</v>
      </c>
      <c r="L25">
        <f t="shared" si="5"/>
        <v>39.801708116280494</v>
      </c>
      <c r="M25">
        <f t="shared" si="6"/>
        <v>0.34989204803948204</v>
      </c>
      <c r="N25">
        <f t="shared" si="7"/>
        <v>2.9685693570664915</v>
      </c>
      <c r="O25">
        <f t="shared" si="8"/>
        <v>0.32848935253577777</v>
      </c>
      <c r="P25">
        <f t="shared" si="9"/>
        <v>0.20711960343504657</v>
      </c>
      <c r="Q25">
        <f t="shared" si="10"/>
        <v>41.269128536865431</v>
      </c>
      <c r="R25">
        <f t="shared" si="11"/>
        <v>23.367747865871138</v>
      </c>
      <c r="S25">
        <f t="shared" si="12"/>
        <v>23.019200000000001</v>
      </c>
      <c r="T25">
        <f t="shared" si="13"/>
        <v>2.8230001826050586</v>
      </c>
      <c r="U25">
        <f t="shared" si="14"/>
        <v>73.040991714281887</v>
      </c>
      <c r="V25">
        <f t="shared" si="15"/>
        <v>2.14823934529737</v>
      </c>
      <c r="W25">
        <f t="shared" si="16"/>
        <v>2.9411420832027386</v>
      </c>
      <c r="X25">
        <f t="shared" si="17"/>
        <v>0.67476083730768854</v>
      </c>
      <c r="Y25">
        <f t="shared" si="18"/>
        <v>-97.908657804029829</v>
      </c>
      <c r="Z25">
        <f t="shared" si="19"/>
        <v>108.70019439221186</v>
      </c>
      <c r="AA25">
        <f t="shared" si="20"/>
        <v>7.6181300356124408</v>
      </c>
      <c r="AB25">
        <f t="shared" si="21"/>
        <v>59.678795160659895</v>
      </c>
      <c r="AC25">
        <v>29</v>
      </c>
      <c r="AD25">
        <v>6</v>
      </c>
      <c r="AE25">
        <f t="shared" si="22"/>
        <v>1</v>
      </c>
      <c r="AF25">
        <f t="shared" si="23"/>
        <v>0</v>
      </c>
      <c r="AG25">
        <f t="shared" si="24"/>
        <v>54663.542529531442</v>
      </c>
      <c r="AH25" t="s">
        <v>284</v>
      </c>
      <c r="AI25">
        <v>10457.1</v>
      </c>
      <c r="AJ25">
        <v>625.69884615384603</v>
      </c>
      <c r="AK25">
        <v>2836.74</v>
      </c>
      <c r="AL25">
        <f t="shared" si="25"/>
        <v>2211.041153846154</v>
      </c>
      <c r="AM25">
        <f t="shared" si="26"/>
        <v>0.77943031573078747</v>
      </c>
      <c r="AN25">
        <v>-1.16070362684245</v>
      </c>
      <c r="AO25" t="s">
        <v>321</v>
      </c>
      <c r="AP25">
        <v>10480.4</v>
      </c>
      <c r="AQ25">
        <v>802.96384</v>
      </c>
      <c r="AR25">
        <v>2168.31</v>
      </c>
      <c r="AS25">
        <f t="shared" si="27"/>
        <v>0.62968217644156055</v>
      </c>
      <c r="AT25">
        <v>0.5</v>
      </c>
      <c r="AU25">
        <f t="shared" si="28"/>
        <v>210.68682928884328</v>
      </c>
      <c r="AV25">
        <f t="shared" si="29"/>
        <v>8.3065596346961055</v>
      </c>
      <c r="AW25">
        <f t="shared" si="30"/>
        <v>66.332870607085184</v>
      </c>
      <c r="AX25">
        <f t="shared" si="31"/>
        <v>0.69480378728133896</v>
      </c>
      <c r="AY25">
        <f t="shared" si="32"/>
        <v>4.493524010729362E-2</v>
      </c>
      <c r="AZ25">
        <f t="shared" si="33"/>
        <v>0.30827234113203361</v>
      </c>
      <c r="BA25" t="s">
        <v>322</v>
      </c>
      <c r="BB25">
        <v>661.76</v>
      </c>
      <c r="BC25">
        <f t="shared" si="34"/>
        <v>1506.55</v>
      </c>
      <c r="BD25">
        <f t="shared" si="35"/>
        <v>0.90627337957585219</v>
      </c>
      <c r="BE25">
        <f t="shared" si="36"/>
        <v>0.30732696392610503</v>
      </c>
      <c r="BF25">
        <f t="shared" si="37"/>
        <v>0.88508770119794389</v>
      </c>
      <c r="BG25">
        <f t="shared" si="38"/>
        <v>0.30231459004607464</v>
      </c>
      <c r="BH25">
        <f t="shared" si="39"/>
        <v>0.7469022162543657</v>
      </c>
      <c r="BI25">
        <f t="shared" si="40"/>
        <v>0.2530977837456343</v>
      </c>
      <c r="BJ25">
        <f t="shared" si="41"/>
        <v>249.94300000000001</v>
      </c>
      <c r="BK25">
        <f t="shared" si="42"/>
        <v>210.68682928884328</v>
      </c>
      <c r="BL25">
        <f t="shared" si="43"/>
        <v>0.8429395073630519</v>
      </c>
      <c r="BM25">
        <f t="shared" si="44"/>
        <v>0.1958790147261037</v>
      </c>
      <c r="BN25">
        <v>6</v>
      </c>
      <c r="BO25">
        <v>0.5</v>
      </c>
      <c r="BP25" t="s">
        <v>285</v>
      </c>
      <c r="BQ25">
        <v>1599591218.0999999</v>
      </c>
      <c r="BR25">
        <v>388.98500000000001</v>
      </c>
      <c r="BS25">
        <v>399.98899999999998</v>
      </c>
      <c r="BT25">
        <v>20.994900000000001</v>
      </c>
      <c r="BU25">
        <v>18.386700000000001</v>
      </c>
      <c r="BV25">
        <v>388.15699999999998</v>
      </c>
      <c r="BW25">
        <v>21.063800000000001</v>
      </c>
      <c r="BX25">
        <v>500.00900000000001</v>
      </c>
      <c r="BY25">
        <v>102.22199999999999</v>
      </c>
      <c r="BZ25">
        <v>9.9961300000000003E-2</v>
      </c>
      <c r="CA25">
        <v>23.698399999999999</v>
      </c>
      <c r="CB25">
        <v>23.019200000000001</v>
      </c>
      <c r="CC25">
        <v>999.9</v>
      </c>
      <c r="CD25">
        <v>0</v>
      </c>
      <c r="CE25">
        <v>0</v>
      </c>
      <c r="CF25">
        <v>10001.9</v>
      </c>
      <c r="CG25">
        <v>0</v>
      </c>
      <c r="CH25">
        <v>1.5289399999999999E-3</v>
      </c>
      <c r="CI25">
        <v>249.94300000000001</v>
      </c>
      <c r="CJ25">
        <v>0.90000500000000005</v>
      </c>
      <c r="CK25">
        <v>9.9995399999999998E-2</v>
      </c>
      <c r="CL25">
        <v>0</v>
      </c>
      <c r="CM25">
        <v>803.03300000000002</v>
      </c>
      <c r="CN25">
        <v>4.9998399999999998</v>
      </c>
      <c r="CO25">
        <v>1931.66</v>
      </c>
      <c r="CP25">
        <v>2252.6799999999998</v>
      </c>
      <c r="CQ25">
        <v>38.311999999999998</v>
      </c>
      <c r="CR25">
        <v>42.125</v>
      </c>
      <c r="CS25">
        <v>40.375</v>
      </c>
      <c r="CT25">
        <v>41.561999999999998</v>
      </c>
      <c r="CU25">
        <v>40.061999999999998</v>
      </c>
      <c r="CV25">
        <v>220.45</v>
      </c>
      <c r="CW25">
        <v>24.49</v>
      </c>
      <c r="CX25">
        <v>0</v>
      </c>
      <c r="CY25">
        <v>120</v>
      </c>
      <c r="CZ25">
        <v>0</v>
      </c>
      <c r="DA25">
        <v>802.96384</v>
      </c>
      <c r="DB25">
        <v>0.80046153264895203</v>
      </c>
      <c r="DC25">
        <v>2.3292307735470898</v>
      </c>
      <c r="DD25">
        <v>1932.3271999999999</v>
      </c>
      <c r="DE25">
        <v>15</v>
      </c>
      <c r="DF25">
        <v>1599591155.0999999</v>
      </c>
      <c r="DG25" t="s">
        <v>323</v>
      </c>
      <c r="DH25">
        <v>1599591145.0999999</v>
      </c>
      <c r="DI25">
        <v>1599591155.0999999</v>
      </c>
      <c r="DJ25">
        <v>25</v>
      </c>
      <c r="DK25">
        <v>1.4E-2</v>
      </c>
      <c r="DL25">
        <v>2E-3</v>
      </c>
      <c r="DM25">
        <v>0.82699999999999996</v>
      </c>
      <c r="DN25">
        <v>-6.9000000000000006E-2</v>
      </c>
      <c r="DO25">
        <v>400</v>
      </c>
      <c r="DP25">
        <v>18</v>
      </c>
      <c r="DQ25">
        <v>0.18</v>
      </c>
      <c r="DR25">
        <v>0.05</v>
      </c>
      <c r="DS25">
        <v>-10.9790125</v>
      </c>
      <c r="DT25">
        <v>-0.108271294559061</v>
      </c>
      <c r="DU25">
        <v>3.6672634126143598E-2</v>
      </c>
      <c r="DV25">
        <v>1</v>
      </c>
      <c r="DW25">
        <v>802.88708571428594</v>
      </c>
      <c r="DX25">
        <v>1.18567514677213</v>
      </c>
      <c r="DY25">
        <v>0.234462226190501</v>
      </c>
      <c r="DZ25">
        <v>0</v>
      </c>
      <c r="EA25">
        <v>2.63677625</v>
      </c>
      <c r="EB25">
        <v>-0.21408731707318501</v>
      </c>
      <c r="EC25">
        <v>2.1056417155762799E-2</v>
      </c>
      <c r="ED25">
        <v>0</v>
      </c>
      <c r="EE25">
        <v>1</v>
      </c>
      <c r="EF25">
        <v>3</v>
      </c>
      <c r="EG25" t="s">
        <v>298</v>
      </c>
      <c r="EH25">
        <v>100</v>
      </c>
      <c r="EI25">
        <v>100</v>
      </c>
      <c r="EJ25">
        <v>0.82799999999999996</v>
      </c>
      <c r="EK25">
        <v>-6.8900000000000003E-2</v>
      </c>
      <c r="EL25">
        <v>0.82740000000001102</v>
      </c>
      <c r="EM25">
        <v>0</v>
      </c>
      <c r="EN25">
        <v>0</v>
      </c>
      <c r="EO25">
        <v>0</v>
      </c>
      <c r="EP25">
        <v>-6.8950000000000997E-2</v>
      </c>
      <c r="EQ25">
        <v>0</v>
      </c>
      <c r="ER25">
        <v>0</v>
      </c>
      <c r="ES25">
        <v>0</v>
      </c>
      <c r="ET25">
        <v>-1</v>
      </c>
      <c r="EU25">
        <v>-1</v>
      </c>
      <c r="EV25">
        <v>-1</v>
      </c>
      <c r="EW25">
        <v>-1</v>
      </c>
      <c r="EX25">
        <v>1.2</v>
      </c>
      <c r="EY25">
        <v>1.1000000000000001</v>
      </c>
      <c r="EZ25">
        <v>2</v>
      </c>
      <c r="FA25">
        <v>464.06900000000002</v>
      </c>
      <c r="FB25">
        <v>492.6</v>
      </c>
      <c r="FC25">
        <v>21.837299999999999</v>
      </c>
      <c r="FD25">
        <v>27.486899999999999</v>
      </c>
      <c r="FE25">
        <v>30</v>
      </c>
      <c r="FF25">
        <v>27.5061</v>
      </c>
      <c r="FG25">
        <v>27.479800000000001</v>
      </c>
      <c r="FH25">
        <v>21.1998</v>
      </c>
      <c r="FI25">
        <v>-30</v>
      </c>
      <c r="FJ25">
        <v>-30</v>
      </c>
      <c r="FK25">
        <v>21.848800000000001</v>
      </c>
      <c r="FL25">
        <v>400</v>
      </c>
      <c r="FM25">
        <v>15.2027</v>
      </c>
      <c r="FN25">
        <v>102.291</v>
      </c>
      <c r="FO25">
        <v>102.02500000000001</v>
      </c>
    </row>
    <row r="26" spans="1:171" x14ac:dyDescent="0.35">
      <c r="A26">
        <v>9</v>
      </c>
      <c r="B26">
        <v>1599591312.0999999</v>
      </c>
      <c r="C26">
        <v>3072</v>
      </c>
      <c r="D26" t="s">
        <v>324</v>
      </c>
      <c r="E26" t="s">
        <v>325</v>
      </c>
      <c r="F26">
        <v>1599591312.0999999</v>
      </c>
      <c r="G26">
        <f t="shared" si="0"/>
        <v>2.1614944001099316E-3</v>
      </c>
      <c r="H26">
        <f t="shared" si="1"/>
        <v>4.8422331942367407</v>
      </c>
      <c r="I26">
        <f t="shared" si="2"/>
        <v>393.17500000000001</v>
      </c>
      <c r="J26">
        <f t="shared" si="3"/>
        <v>365.18912529268243</v>
      </c>
      <c r="K26">
        <f t="shared" si="4"/>
        <v>37.365386009616302</v>
      </c>
      <c r="L26">
        <f t="shared" si="5"/>
        <v>40.228842062470001</v>
      </c>
      <c r="M26">
        <f t="shared" si="6"/>
        <v>0.34133931874504986</v>
      </c>
      <c r="N26">
        <f t="shared" si="7"/>
        <v>2.9666189403762964</v>
      </c>
      <c r="O26">
        <f t="shared" si="8"/>
        <v>0.32092488028053562</v>
      </c>
      <c r="P26">
        <f t="shared" si="9"/>
        <v>0.20231038545272001</v>
      </c>
      <c r="Q26">
        <f t="shared" si="10"/>
        <v>24.755837103242332</v>
      </c>
      <c r="R26">
        <f t="shared" si="11"/>
        <v>23.271490003431502</v>
      </c>
      <c r="S26">
        <f t="shared" si="12"/>
        <v>22.9876</v>
      </c>
      <c r="T26">
        <f t="shared" si="13"/>
        <v>2.8176061561516628</v>
      </c>
      <c r="U26">
        <f t="shared" si="14"/>
        <v>73.001793769584339</v>
      </c>
      <c r="V26">
        <f t="shared" si="15"/>
        <v>2.14518695185996</v>
      </c>
      <c r="W26">
        <f t="shared" si="16"/>
        <v>2.9385400564687716</v>
      </c>
      <c r="X26">
        <f t="shared" si="17"/>
        <v>0.67241920429170277</v>
      </c>
      <c r="Y26">
        <f t="shared" si="18"/>
        <v>-95.321903044847986</v>
      </c>
      <c r="Z26">
        <f t="shared" si="19"/>
        <v>111.33170041427412</v>
      </c>
      <c r="AA26">
        <f t="shared" si="20"/>
        <v>7.8058569544631391</v>
      </c>
      <c r="AB26">
        <f t="shared" si="21"/>
        <v>48.571491427131612</v>
      </c>
      <c r="AC26">
        <v>29</v>
      </c>
      <c r="AD26">
        <v>6</v>
      </c>
      <c r="AE26">
        <f t="shared" si="22"/>
        <v>1</v>
      </c>
      <c r="AF26">
        <f t="shared" si="23"/>
        <v>0</v>
      </c>
      <c r="AG26">
        <f t="shared" si="24"/>
        <v>54608.278674797708</v>
      </c>
      <c r="AH26" t="s">
        <v>284</v>
      </c>
      <c r="AI26">
        <v>10457.1</v>
      </c>
      <c r="AJ26">
        <v>625.69884615384603</v>
      </c>
      <c r="AK26">
        <v>2836.74</v>
      </c>
      <c r="AL26">
        <f t="shared" si="25"/>
        <v>2211.041153846154</v>
      </c>
      <c r="AM26">
        <f t="shared" si="26"/>
        <v>0.77943031573078747</v>
      </c>
      <c r="AN26">
        <v>-1.16070362684245</v>
      </c>
      <c r="AO26" t="s">
        <v>326</v>
      </c>
      <c r="AP26">
        <v>10472.6</v>
      </c>
      <c r="AQ26">
        <v>761.96964000000003</v>
      </c>
      <c r="AR26">
        <v>2243.5</v>
      </c>
      <c r="AS26">
        <f t="shared" si="27"/>
        <v>0.66036566079786052</v>
      </c>
      <c r="AT26">
        <v>0.5</v>
      </c>
      <c r="AU26">
        <f t="shared" si="28"/>
        <v>126.42888627306486</v>
      </c>
      <c r="AV26">
        <f t="shared" si="29"/>
        <v>4.8422331942367407</v>
      </c>
      <c r="AW26">
        <f t="shared" si="30"/>
        <v>41.744647513825015</v>
      </c>
      <c r="AX26">
        <f t="shared" si="31"/>
        <v>0.70460887006908846</v>
      </c>
      <c r="AY26">
        <f t="shared" si="32"/>
        <v>4.7480737970861102E-2</v>
      </c>
      <c r="AZ26">
        <f t="shared" si="33"/>
        <v>0.26442611990193882</v>
      </c>
      <c r="BA26" t="s">
        <v>327</v>
      </c>
      <c r="BB26">
        <v>662.71</v>
      </c>
      <c r="BC26">
        <f t="shared" si="34"/>
        <v>1580.79</v>
      </c>
      <c r="BD26">
        <f t="shared" si="35"/>
        <v>0.93720883861866533</v>
      </c>
      <c r="BE26">
        <f t="shared" si="36"/>
        <v>0.27287571928630233</v>
      </c>
      <c r="BF26">
        <f t="shared" si="37"/>
        <v>0.91576789673923498</v>
      </c>
      <c r="BG26">
        <f t="shared" si="38"/>
        <v>0.26830798647417575</v>
      </c>
      <c r="BH26">
        <f t="shared" si="39"/>
        <v>0.81512128152635555</v>
      </c>
      <c r="BI26">
        <f t="shared" si="40"/>
        <v>0.18487871847364445</v>
      </c>
      <c r="BJ26">
        <f t="shared" si="41"/>
        <v>149.99199999999999</v>
      </c>
      <c r="BK26">
        <f t="shared" si="42"/>
        <v>126.42888627306486</v>
      </c>
      <c r="BL26">
        <f t="shared" si="43"/>
        <v>0.84290419671092376</v>
      </c>
      <c r="BM26">
        <f t="shared" si="44"/>
        <v>0.19580839342184775</v>
      </c>
      <c r="BN26">
        <v>6</v>
      </c>
      <c r="BO26">
        <v>0.5</v>
      </c>
      <c r="BP26" t="s">
        <v>285</v>
      </c>
      <c r="BQ26">
        <v>1599591312.0999999</v>
      </c>
      <c r="BR26">
        <v>393.17500000000001</v>
      </c>
      <c r="BS26">
        <v>400.00599999999997</v>
      </c>
      <c r="BT26">
        <v>20.965900000000001</v>
      </c>
      <c r="BU26">
        <v>18.426300000000001</v>
      </c>
      <c r="BV26">
        <v>392.40199999999999</v>
      </c>
      <c r="BW26">
        <v>21.033300000000001</v>
      </c>
      <c r="BX26">
        <v>499.96300000000002</v>
      </c>
      <c r="BY26">
        <v>102.218</v>
      </c>
      <c r="BZ26">
        <v>9.9904400000000004E-2</v>
      </c>
      <c r="CA26">
        <v>23.683700000000002</v>
      </c>
      <c r="CB26">
        <v>22.9876</v>
      </c>
      <c r="CC26">
        <v>999.9</v>
      </c>
      <c r="CD26">
        <v>0</v>
      </c>
      <c r="CE26">
        <v>0</v>
      </c>
      <c r="CF26">
        <v>9991.25</v>
      </c>
      <c r="CG26">
        <v>0</v>
      </c>
      <c r="CH26">
        <v>1.74872E-3</v>
      </c>
      <c r="CI26">
        <v>149.99199999999999</v>
      </c>
      <c r="CJ26">
        <v>0.89985599999999999</v>
      </c>
      <c r="CK26">
        <v>0.100144</v>
      </c>
      <c r="CL26">
        <v>0</v>
      </c>
      <c r="CM26">
        <v>761.94600000000003</v>
      </c>
      <c r="CN26">
        <v>4.9998399999999998</v>
      </c>
      <c r="CO26">
        <v>1090.69</v>
      </c>
      <c r="CP26">
        <v>1333.41</v>
      </c>
      <c r="CQ26">
        <v>37.936999999999998</v>
      </c>
      <c r="CR26">
        <v>41.936999999999998</v>
      </c>
      <c r="CS26">
        <v>40.125</v>
      </c>
      <c r="CT26">
        <v>41.375</v>
      </c>
      <c r="CU26">
        <v>39.811999999999998</v>
      </c>
      <c r="CV26">
        <v>130.47</v>
      </c>
      <c r="CW26">
        <v>14.52</v>
      </c>
      <c r="CX26">
        <v>0</v>
      </c>
      <c r="CY26">
        <v>93.5</v>
      </c>
      <c r="CZ26">
        <v>0</v>
      </c>
      <c r="DA26">
        <v>761.96964000000003</v>
      </c>
      <c r="DB26">
        <v>5.42307779504448E-2</v>
      </c>
      <c r="DC26">
        <v>-2.8276923045556002</v>
      </c>
      <c r="DD26">
        <v>1091.0408</v>
      </c>
      <c r="DE26">
        <v>15</v>
      </c>
      <c r="DF26">
        <v>1599591279.5999999</v>
      </c>
      <c r="DG26" t="s">
        <v>328</v>
      </c>
      <c r="DH26">
        <v>1599591270.0999999</v>
      </c>
      <c r="DI26">
        <v>1599591279.5999999</v>
      </c>
      <c r="DJ26">
        <v>26</v>
      </c>
      <c r="DK26">
        <v>-5.3999999999999999E-2</v>
      </c>
      <c r="DL26">
        <v>2E-3</v>
      </c>
      <c r="DM26">
        <v>0.77300000000000002</v>
      </c>
      <c r="DN26">
        <v>-6.7000000000000004E-2</v>
      </c>
      <c r="DO26">
        <v>400</v>
      </c>
      <c r="DP26">
        <v>18</v>
      </c>
      <c r="DQ26">
        <v>0.22</v>
      </c>
      <c r="DR26">
        <v>0.02</v>
      </c>
      <c r="DS26">
        <v>-6.7868237499999999</v>
      </c>
      <c r="DT26">
        <v>-0.39275178236394798</v>
      </c>
      <c r="DU26">
        <v>4.1171584538823601E-2</v>
      </c>
      <c r="DV26">
        <v>1</v>
      </c>
      <c r="DW26">
        <v>761.89761764705895</v>
      </c>
      <c r="DX26">
        <v>0.99957362363239499</v>
      </c>
      <c r="DY26">
        <v>0.235153393579832</v>
      </c>
      <c r="DZ26">
        <v>1</v>
      </c>
      <c r="EA26">
        <v>2.5516562500000002</v>
      </c>
      <c r="EB26">
        <v>-5.3934596622896798E-2</v>
      </c>
      <c r="EC26">
        <v>5.2370858726490197E-3</v>
      </c>
      <c r="ED26">
        <v>1</v>
      </c>
      <c r="EE26">
        <v>3</v>
      </c>
      <c r="EF26">
        <v>3</v>
      </c>
      <c r="EG26" t="s">
        <v>292</v>
      </c>
      <c r="EH26">
        <v>100</v>
      </c>
      <c r="EI26">
        <v>100</v>
      </c>
      <c r="EJ26">
        <v>0.77300000000000002</v>
      </c>
      <c r="EK26">
        <v>-6.7400000000000002E-2</v>
      </c>
      <c r="EL26">
        <v>0.77309523809526604</v>
      </c>
      <c r="EM26">
        <v>0</v>
      </c>
      <c r="EN26">
        <v>0</v>
      </c>
      <c r="EO26">
        <v>0</v>
      </c>
      <c r="EP26">
        <v>-6.7390000000003197E-2</v>
      </c>
      <c r="EQ26">
        <v>0</v>
      </c>
      <c r="ER26">
        <v>0</v>
      </c>
      <c r="ES26">
        <v>0</v>
      </c>
      <c r="ET26">
        <v>-1</v>
      </c>
      <c r="EU26">
        <v>-1</v>
      </c>
      <c r="EV26">
        <v>-1</v>
      </c>
      <c r="EW26">
        <v>-1</v>
      </c>
      <c r="EX26">
        <v>0.7</v>
      </c>
      <c r="EY26">
        <v>0.5</v>
      </c>
      <c r="EZ26">
        <v>2</v>
      </c>
      <c r="FA26">
        <v>463.91399999999999</v>
      </c>
      <c r="FB26">
        <v>492.04700000000003</v>
      </c>
      <c r="FC26">
        <v>22.1447</v>
      </c>
      <c r="FD26">
        <v>27.5289</v>
      </c>
      <c r="FE26">
        <v>30.000299999999999</v>
      </c>
      <c r="FF26">
        <v>27.548100000000002</v>
      </c>
      <c r="FG26">
        <v>27.521100000000001</v>
      </c>
      <c r="FH26">
        <v>21.201799999999999</v>
      </c>
      <c r="FI26">
        <v>-30</v>
      </c>
      <c r="FJ26">
        <v>-30</v>
      </c>
      <c r="FK26">
        <v>22.148599999999998</v>
      </c>
      <c r="FL26">
        <v>400</v>
      </c>
      <c r="FM26">
        <v>15.2027</v>
      </c>
      <c r="FN26">
        <v>102.28400000000001</v>
      </c>
      <c r="FO26">
        <v>102.023</v>
      </c>
    </row>
    <row r="27" spans="1:171" x14ac:dyDescent="0.35">
      <c r="A27">
        <v>10</v>
      </c>
      <c r="B27">
        <v>1599591432.5999999</v>
      </c>
      <c r="C27">
        <v>3192.5</v>
      </c>
      <c r="D27" t="s">
        <v>329</v>
      </c>
      <c r="E27" t="s">
        <v>330</v>
      </c>
      <c r="F27">
        <v>1599591432.5999999</v>
      </c>
      <c r="G27">
        <f t="shared" si="0"/>
        <v>1.9724033884112816E-3</v>
      </c>
      <c r="H27">
        <f t="shared" si="1"/>
        <v>2.8846974679986968</v>
      </c>
      <c r="I27">
        <f t="shared" si="2"/>
        <v>395.584</v>
      </c>
      <c r="J27">
        <f t="shared" si="3"/>
        <v>375.18779601629399</v>
      </c>
      <c r="K27">
        <f t="shared" si="4"/>
        <v>38.388115988144875</v>
      </c>
      <c r="L27">
        <f t="shared" si="5"/>
        <v>40.474995818880004</v>
      </c>
      <c r="M27">
        <f t="shared" si="6"/>
        <v>0.29958887082119473</v>
      </c>
      <c r="N27">
        <f t="shared" si="7"/>
        <v>2.9705834004640526</v>
      </c>
      <c r="O27">
        <f t="shared" si="8"/>
        <v>0.28375842834364767</v>
      </c>
      <c r="P27">
        <f t="shared" si="9"/>
        <v>0.17870158201926392</v>
      </c>
      <c r="Q27">
        <f t="shared" si="10"/>
        <v>16.509172422896707</v>
      </c>
      <c r="R27">
        <f t="shared" si="11"/>
        <v>23.282244855860966</v>
      </c>
      <c r="S27">
        <f t="shared" si="12"/>
        <v>23.0108</v>
      </c>
      <c r="T27">
        <f t="shared" si="13"/>
        <v>2.8215654467077118</v>
      </c>
      <c r="U27">
        <f t="shared" si="14"/>
        <v>72.359689125831807</v>
      </c>
      <c r="V27">
        <f t="shared" si="15"/>
        <v>2.1275606901660002</v>
      </c>
      <c r="W27">
        <f t="shared" si="16"/>
        <v>2.9402568140753371</v>
      </c>
      <c r="X27">
        <f t="shared" si="17"/>
        <v>0.69400475654171156</v>
      </c>
      <c r="Y27">
        <f t="shared" si="18"/>
        <v>-86.982989428937515</v>
      </c>
      <c r="Z27">
        <f t="shared" si="19"/>
        <v>109.31845299429949</v>
      </c>
      <c r="AA27">
        <f t="shared" si="20"/>
        <v>7.6557463918256836</v>
      </c>
      <c r="AB27">
        <f t="shared" si="21"/>
        <v>46.500382380084368</v>
      </c>
      <c r="AC27">
        <v>28</v>
      </c>
      <c r="AD27">
        <v>6</v>
      </c>
      <c r="AE27">
        <f t="shared" si="22"/>
        <v>1</v>
      </c>
      <c r="AF27">
        <f t="shared" si="23"/>
        <v>0</v>
      </c>
      <c r="AG27">
        <f t="shared" si="24"/>
        <v>54724.153133764295</v>
      </c>
      <c r="AH27" t="s">
        <v>284</v>
      </c>
      <c r="AI27">
        <v>10457.1</v>
      </c>
      <c r="AJ27">
        <v>625.69884615384603</v>
      </c>
      <c r="AK27">
        <v>2836.74</v>
      </c>
      <c r="AL27">
        <f t="shared" si="25"/>
        <v>2211.041153846154</v>
      </c>
      <c r="AM27">
        <f t="shared" si="26"/>
        <v>0.77943031573078747</v>
      </c>
      <c r="AN27">
        <v>-1.16070362684245</v>
      </c>
      <c r="AO27" t="s">
        <v>331</v>
      </c>
      <c r="AP27">
        <v>10469.4</v>
      </c>
      <c r="AQ27">
        <v>734.88656000000003</v>
      </c>
      <c r="AR27">
        <v>2313.64</v>
      </c>
      <c r="AS27">
        <f t="shared" si="27"/>
        <v>0.68236780138655972</v>
      </c>
      <c r="AT27">
        <v>0.5</v>
      </c>
      <c r="AU27">
        <f t="shared" si="28"/>
        <v>84.359214755191914</v>
      </c>
      <c r="AV27">
        <f t="shared" si="29"/>
        <v>2.8846974679986968</v>
      </c>
      <c r="AW27">
        <f t="shared" si="30"/>
        <v>28.782005949598467</v>
      </c>
      <c r="AX27">
        <f t="shared" si="31"/>
        <v>0.71165349838349956</v>
      </c>
      <c r="AY27">
        <f t="shared" si="32"/>
        <v>4.7954465989053924E-2</v>
      </c>
      <c r="AZ27">
        <f t="shared" si="33"/>
        <v>0.22609394720008297</v>
      </c>
      <c r="BA27" t="s">
        <v>332</v>
      </c>
      <c r="BB27">
        <v>667.13</v>
      </c>
      <c r="BC27">
        <f t="shared" si="34"/>
        <v>1646.5099999999998</v>
      </c>
      <c r="BD27">
        <f t="shared" si="35"/>
        <v>0.95884837626251906</v>
      </c>
      <c r="BE27">
        <f t="shared" si="36"/>
        <v>0.24110323975276662</v>
      </c>
      <c r="BF27">
        <f t="shared" si="37"/>
        <v>0.93531308031837601</v>
      </c>
      <c r="BG27">
        <f t="shared" si="38"/>
        <v>0.23658537476340327</v>
      </c>
      <c r="BH27">
        <f t="shared" si="39"/>
        <v>0.87044253096153279</v>
      </c>
      <c r="BI27">
        <f t="shared" si="40"/>
        <v>0.12955746903846721</v>
      </c>
      <c r="BJ27">
        <f t="shared" si="41"/>
        <v>100.08799999999999</v>
      </c>
      <c r="BK27">
        <f t="shared" si="42"/>
        <v>84.359214755191914</v>
      </c>
      <c r="BL27">
        <f t="shared" si="43"/>
        <v>0.84285043916545366</v>
      </c>
      <c r="BM27">
        <f t="shared" si="44"/>
        <v>0.19570087833090749</v>
      </c>
      <c r="BN27">
        <v>6</v>
      </c>
      <c r="BO27">
        <v>0.5</v>
      </c>
      <c r="BP27" t="s">
        <v>285</v>
      </c>
      <c r="BQ27">
        <v>1599591432.5999999</v>
      </c>
      <c r="BR27">
        <v>395.584</v>
      </c>
      <c r="BS27">
        <v>399.98200000000003</v>
      </c>
      <c r="BT27">
        <v>20.793800000000001</v>
      </c>
      <c r="BU27">
        <v>18.476099999999999</v>
      </c>
      <c r="BV27">
        <v>394.798</v>
      </c>
      <c r="BW27">
        <v>20.861699999999999</v>
      </c>
      <c r="BX27">
        <v>499.99299999999999</v>
      </c>
      <c r="BY27">
        <v>102.217</v>
      </c>
      <c r="BZ27">
        <v>0.10007000000000001</v>
      </c>
      <c r="CA27">
        <v>23.6934</v>
      </c>
      <c r="CB27">
        <v>23.0108</v>
      </c>
      <c r="CC27">
        <v>999.9</v>
      </c>
      <c r="CD27">
        <v>0</v>
      </c>
      <c r="CE27">
        <v>0</v>
      </c>
      <c r="CF27">
        <v>10013.799999999999</v>
      </c>
      <c r="CG27">
        <v>0</v>
      </c>
      <c r="CH27">
        <v>1.54805E-3</v>
      </c>
      <c r="CI27">
        <v>100.08799999999999</v>
      </c>
      <c r="CJ27">
        <v>0.899976</v>
      </c>
      <c r="CK27">
        <v>0.100024</v>
      </c>
      <c r="CL27">
        <v>0</v>
      </c>
      <c r="CM27">
        <v>735.02300000000002</v>
      </c>
      <c r="CN27">
        <v>4.9998399999999998</v>
      </c>
      <c r="CO27">
        <v>694.07500000000005</v>
      </c>
      <c r="CP27">
        <v>874.49900000000002</v>
      </c>
      <c r="CQ27">
        <v>37.5</v>
      </c>
      <c r="CR27">
        <v>41.686999999999998</v>
      </c>
      <c r="CS27">
        <v>39.75</v>
      </c>
      <c r="CT27">
        <v>41.125</v>
      </c>
      <c r="CU27">
        <v>39.436999999999998</v>
      </c>
      <c r="CV27">
        <v>85.58</v>
      </c>
      <c r="CW27">
        <v>9.51</v>
      </c>
      <c r="CX27">
        <v>0</v>
      </c>
      <c r="CY27">
        <v>119.90000009536701</v>
      </c>
      <c r="CZ27">
        <v>0</v>
      </c>
      <c r="DA27">
        <v>734.88656000000003</v>
      </c>
      <c r="DB27">
        <v>1.27953846922139</v>
      </c>
      <c r="DC27">
        <v>0.79353844245569505</v>
      </c>
      <c r="DD27">
        <v>693.43268</v>
      </c>
      <c r="DE27">
        <v>15</v>
      </c>
      <c r="DF27">
        <v>1599591368.5999999</v>
      </c>
      <c r="DG27" t="s">
        <v>333</v>
      </c>
      <c r="DH27">
        <v>1599591361.0999999</v>
      </c>
      <c r="DI27">
        <v>1599591368.5999999</v>
      </c>
      <c r="DJ27">
        <v>27</v>
      </c>
      <c r="DK27">
        <v>1.2999999999999999E-2</v>
      </c>
      <c r="DL27">
        <v>0</v>
      </c>
      <c r="DM27">
        <v>0.78600000000000003</v>
      </c>
      <c r="DN27">
        <v>-6.8000000000000005E-2</v>
      </c>
      <c r="DO27">
        <v>400</v>
      </c>
      <c r="DP27">
        <v>18</v>
      </c>
      <c r="DQ27">
        <v>0.27</v>
      </c>
      <c r="DR27">
        <v>0.03</v>
      </c>
      <c r="DS27">
        <v>-4.4049982500000002</v>
      </c>
      <c r="DT27">
        <v>-0.112794484052512</v>
      </c>
      <c r="DU27">
        <v>4.0528090374917697E-2</v>
      </c>
      <c r="DV27">
        <v>1</v>
      </c>
      <c r="DW27">
        <v>734.82760606060594</v>
      </c>
      <c r="DX27">
        <v>1.17409186565293</v>
      </c>
      <c r="DY27">
        <v>0.26148572466904701</v>
      </c>
      <c r="DZ27">
        <v>0</v>
      </c>
      <c r="EA27">
        <v>2.3370950000000001</v>
      </c>
      <c r="EB27">
        <v>-0.14009515947467399</v>
      </c>
      <c r="EC27">
        <v>1.3560516214362999E-2</v>
      </c>
      <c r="ED27">
        <v>0</v>
      </c>
      <c r="EE27">
        <v>1</v>
      </c>
      <c r="EF27">
        <v>3</v>
      </c>
      <c r="EG27" t="s">
        <v>298</v>
      </c>
      <c r="EH27">
        <v>100</v>
      </c>
      <c r="EI27">
        <v>100</v>
      </c>
      <c r="EJ27">
        <v>0.78600000000000003</v>
      </c>
      <c r="EK27">
        <v>-6.7900000000000002E-2</v>
      </c>
      <c r="EL27">
        <v>0.78633333333328903</v>
      </c>
      <c r="EM27">
        <v>0</v>
      </c>
      <c r="EN27">
        <v>0</v>
      </c>
      <c r="EO27">
        <v>0</v>
      </c>
      <c r="EP27">
        <v>-6.7890000000002004E-2</v>
      </c>
      <c r="EQ27">
        <v>0</v>
      </c>
      <c r="ER27">
        <v>0</v>
      </c>
      <c r="ES27">
        <v>0</v>
      </c>
      <c r="ET27">
        <v>-1</v>
      </c>
      <c r="EU27">
        <v>-1</v>
      </c>
      <c r="EV27">
        <v>-1</v>
      </c>
      <c r="EW27">
        <v>-1</v>
      </c>
      <c r="EX27">
        <v>1.2</v>
      </c>
      <c r="EY27">
        <v>1.1000000000000001</v>
      </c>
      <c r="EZ27">
        <v>2</v>
      </c>
      <c r="FA27">
        <v>464.327</v>
      </c>
      <c r="FB27">
        <v>492.00099999999998</v>
      </c>
      <c r="FC27">
        <v>21.9817</v>
      </c>
      <c r="FD27">
        <v>27.5731</v>
      </c>
      <c r="FE27">
        <v>30.000299999999999</v>
      </c>
      <c r="FF27">
        <v>27.592500000000001</v>
      </c>
      <c r="FG27">
        <v>27.566700000000001</v>
      </c>
      <c r="FH27">
        <v>21.203399999999998</v>
      </c>
      <c r="FI27">
        <v>-30</v>
      </c>
      <c r="FJ27">
        <v>-30</v>
      </c>
      <c r="FK27">
        <v>21.9663</v>
      </c>
      <c r="FL27">
        <v>400</v>
      </c>
      <c r="FM27">
        <v>15.2027</v>
      </c>
      <c r="FN27">
        <v>102.28</v>
      </c>
      <c r="FO27">
        <v>102.017</v>
      </c>
    </row>
    <row r="28" spans="1:171" x14ac:dyDescent="0.35">
      <c r="A28">
        <v>11</v>
      </c>
      <c r="B28">
        <v>1599591553.0999999</v>
      </c>
      <c r="C28">
        <v>3313</v>
      </c>
      <c r="D28" t="s">
        <v>334</v>
      </c>
      <c r="E28" t="s">
        <v>335</v>
      </c>
      <c r="F28">
        <v>1599591553.0999999</v>
      </c>
      <c r="G28">
        <f t="shared" si="0"/>
        <v>1.7579191882331618E-3</v>
      </c>
      <c r="H28">
        <f t="shared" si="1"/>
        <v>0.57879314033733742</v>
      </c>
      <c r="I28">
        <f t="shared" si="2"/>
        <v>398.428</v>
      </c>
      <c r="J28">
        <f t="shared" si="3"/>
        <v>390.23758183774692</v>
      </c>
      <c r="K28">
        <f t="shared" si="4"/>
        <v>39.926030789355146</v>
      </c>
      <c r="L28">
        <f t="shared" si="5"/>
        <v>40.764009761507999</v>
      </c>
      <c r="M28">
        <f t="shared" si="6"/>
        <v>0.2587602334379695</v>
      </c>
      <c r="N28">
        <f t="shared" si="7"/>
        <v>2.9671778820058505</v>
      </c>
      <c r="O28">
        <f t="shared" si="8"/>
        <v>0.24684553063848452</v>
      </c>
      <c r="P28">
        <f t="shared" si="9"/>
        <v>0.1553032207690421</v>
      </c>
      <c r="Q28">
        <f t="shared" si="10"/>
        <v>8.2435395906621078</v>
      </c>
      <c r="R28">
        <f t="shared" si="11"/>
        <v>23.226655593918636</v>
      </c>
      <c r="S28">
        <f t="shared" si="12"/>
        <v>22.993400000000001</v>
      </c>
      <c r="T28">
        <f t="shared" si="13"/>
        <v>2.8185955228564827</v>
      </c>
      <c r="U28">
        <f t="shared" si="14"/>
        <v>71.946556758605311</v>
      </c>
      <c r="V28">
        <f t="shared" si="15"/>
        <v>2.1075169432779002</v>
      </c>
      <c r="W28">
        <f t="shared" si="16"/>
        <v>2.9292811751214574</v>
      </c>
      <c r="X28">
        <f t="shared" si="17"/>
        <v>0.71107857957858256</v>
      </c>
      <c r="Y28">
        <f t="shared" si="18"/>
        <v>-77.524236201082431</v>
      </c>
      <c r="Z28">
        <f t="shared" si="19"/>
        <v>102.04262650646051</v>
      </c>
      <c r="AA28">
        <f t="shared" si="20"/>
        <v>7.1515308257778649</v>
      </c>
      <c r="AB28">
        <f t="shared" si="21"/>
        <v>39.913460721818048</v>
      </c>
      <c r="AC28">
        <v>28</v>
      </c>
      <c r="AD28">
        <v>6</v>
      </c>
      <c r="AE28">
        <f t="shared" si="22"/>
        <v>1</v>
      </c>
      <c r="AF28">
        <f t="shared" si="23"/>
        <v>0</v>
      </c>
      <c r="AG28">
        <f t="shared" si="24"/>
        <v>54634.38314774185</v>
      </c>
      <c r="AH28" t="s">
        <v>284</v>
      </c>
      <c r="AI28">
        <v>10457.1</v>
      </c>
      <c r="AJ28">
        <v>625.69884615384603</v>
      </c>
      <c r="AK28">
        <v>2836.74</v>
      </c>
      <c r="AL28">
        <f t="shared" si="25"/>
        <v>2211.041153846154</v>
      </c>
      <c r="AM28">
        <f t="shared" si="26"/>
        <v>0.77943031573078747</v>
      </c>
      <c r="AN28">
        <v>-1.16070362684245</v>
      </c>
      <c r="AO28" t="s">
        <v>336</v>
      </c>
      <c r="AP28">
        <v>10465.799999999999</v>
      </c>
      <c r="AQ28">
        <v>700.36828000000003</v>
      </c>
      <c r="AR28">
        <v>2407.13</v>
      </c>
      <c r="AS28">
        <f t="shared" si="27"/>
        <v>0.70904426433138212</v>
      </c>
      <c r="AT28">
        <v>0.5</v>
      </c>
      <c r="AU28">
        <f t="shared" si="28"/>
        <v>42.192236395075355</v>
      </c>
      <c r="AV28">
        <f t="shared" si="29"/>
        <v>0.57879314033733742</v>
      </c>
      <c r="AW28">
        <f t="shared" si="30"/>
        <v>14.958081607620986</v>
      </c>
      <c r="AX28">
        <f t="shared" si="31"/>
        <v>0.71591480310577327</v>
      </c>
      <c r="AY28">
        <f t="shared" si="32"/>
        <v>4.1227887303523454E-2</v>
      </c>
      <c r="AZ28">
        <f t="shared" si="33"/>
        <v>0.17847395030596588</v>
      </c>
      <c r="BA28" t="s">
        <v>337</v>
      </c>
      <c r="BB28">
        <v>683.83</v>
      </c>
      <c r="BC28">
        <f t="shared" si="34"/>
        <v>1723.3000000000002</v>
      </c>
      <c r="BD28">
        <f t="shared" si="35"/>
        <v>0.990403133522892</v>
      </c>
      <c r="BE28">
        <f t="shared" si="36"/>
        <v>0.19954851805231044</v>
      </c>
      <c r="BF28">
        <f t="shared" si="37"/>
        <v>0.95808458065587265</v>
      </c>
      <c r="BG28">
        <f t="shared" si="38"/>
        <v>0.19430212741752173</v>
      </c>
      <c r="BH28">
        <f t="shared" si="39"/>
        <v>0.96701606017474018</v>
      </c>
      <c r="BI28">
        <f t="shared" si="40"/>
        <v>3.2983939825259823E-2</v>
      </c>
      <c r="BJ28">
        <f t="shared" si="41"/>
        <v>50.0685</v>
      </c>
      <c r="BK28">
        <f t="shared" si="42"/>
        <v>42.192236395075355</v>
      </c>
      <c r="BL28">
        <f t="shared" si="43"/>
        <v>0.84269024226959777</v>
      </c>
      <c r="BM28">
        <f t="shared" si="44"/>
        <v>0.19538048453919565</v>
      </c>
      <c r="BN28">
        <v>6</v>
      </c>
      <c r="BO28">
        <v>0.5</v>
      </c>
      <c r="BP28" t="s">
        <v>285</v>
      </c>
      <c r="BQ28">
        <v>1599591553.0999999</v>
      </c>
      <c r="BR28">
        <v>398.428</v>
      </c>
      <c r="BS28">
        <v>399.96300000000002</v>
      </c>
      <c r="BT28">
        <v>20.5989</v>
      </c>
      <c r="BU28">
        <v>18.532900000000001</v>
      </c>
      <c r="BV28">
        <v>397.61500000000001</v>
      </c>
      <c r="BW28">
        <v>20.667200000000001</v>
      </c>
      <c r="BX28">
        <v>500.012</v>
      </c>
      <c r="BY28">
        <v>102.212</v>
      </c>
      <c r="BZ28">
        <v>0.10011100000000001</v>
      </c>
      <c r="CA28">
        <v>23.6313</v>
      </c>
      <c r="CB28">
        <v>22.993400000000001</v>
      </c>
      <c r="CC28">
        <v>999.9</v>
      </c>
      <c r="CD28">
        <v>0</v>
      </c>
      <c r="CE28">
        <v>0</v>
      </c>
      <c r="CF28">
        <v>9995</v>
      </c>
      <c r="CG28">
        <v>0</v>
      </c>
      <c r="CH28">
        <v>1.5958299999999999E-3</v>
      </c>
      <c r="CI28">
        <v>50.0685</v>
      </c>
      <c r="CJ28">
        <v>0.900478</v>
      </c>
      <c r="CK28">
        <v>9.9521499999999999E-2</v>
      </c>
      <c r="CL28">
        <v>0</v>
      </c>
      <c r="CM28">
        <v>701.25300000000004</v>
      </c>
      <c r="CN28">
        <v>4.9998399999999998</v>
      </c>
      <c r="CO28">
        <v>317.97699999999998</v>
      </c>
      <c r="CP28">
        <v>414.53500000000003</v>
      </c>
      <c r="CQ28">
        <v>37.125</v>
      </c>
      <c r="CR28">
        <v>41.375</v>
      </c>
      <c r="CS28">
        <v>39.375</v>
      </c>
      <c r="CT28">
        <v>40.875</v>
      </c>
      <c r="CU28">
        <v>39.061999999999998</v>
      </c>
      <c r="CV28">
        <v>40.58</v>
      </c>
      <c r="CW28">
        <v>4.49</v>
      </c>
      <c r="CX28">
        <v>0</v>
      </c>
      <c r="CY28">
        <v>120</v>
      </c>
      <c r="CZ28">
        <v>0</v>
      </c>
      <c r="DA28">
        <v>700.36828000000003</v>
      </c>
      <c r="DB28">
        <v>8.5153076872741806</v>
      </c>
      <c r="DC28">
        <v>2.3730769285087998</v>
      </c>
      <c r="DD28">
        <v>316.93020000000001</v>
      </c>
      <c r="DE28">
        <v>15</v>
      </c>
      <c r="DF28">
        <v>1599591487.0999999</v>
      </c>
      <c r="DG28" t="s">
        <v>338</v>
      </c>
      <c r="DH28">
        <v>1599591480.5999999</v>
      </c>
      <c r="DI28">
        <v>1599591487.0999999</v>
      </c>
      <c r="DJ28">
        <v>28</v>
      </c>
      <c r="DK28">
        <v>2.7E-2</v>
      </c>
      <c r="DL28">
        <v>0</v>
      </c>
      <c r="DM28">
        <v>0.81299999999999994</v>
      </c>
      <c r="DN28">
        <v>-6.8000000000000005E-2</v>
      </c>
      <c r="DO28">
        <v>400</v>
      </c>
      <c r="DP28">
        <v>18</v>
      </c>
      <c r="DQ28">
        <v>0.55000000000000004</v>
      </c>
      <c r="DR28">
        <v>0.04</v>
      </c>
      <c r="DS28">
        <v>-1.5813612500000001</v>
      </c>
      <c r="DT28">
        <v>-0.31545669793620601</v>
      </c>
      <c r="DU28">
        <v>6.1554181344060599E-2</v>
      </c>
      <c r="DV28">
        <v>1</v>
      </c>
      <c r="DW28">
        <v>699.91048571428598</v>
      </c>
      <c r="DX28">
        <v>8.0164227005871407</v>
      </c>
      <c r="DY28">
        <v>0.820916504243142</v>
      </c>
      <c r="DZ28">
        <v>0</v>
      </c>
      <c r="EA28">
        <v>2.0898697500000001</v>
      </c>
      <c r="EB28">
        <v>-0.123877711069422</v>
      </c>
      <c r="EC28">
        <v>1.19498687205132E-2</v>
      </c>
      <c r="ED28">
        <v>0</v>
      </c>
      <c r="EE28">
        <v>1</v>
      </c>
      <c r="EF28">
        <v>3</v>
      </c>
      <c r="EG28" t="s">
        <v>298</v>
      </c>
      <c r="EH28">
        <v>100</v>
      </c>
      <c r="EI28">
        <v>100</v>
      </c>
      <c r="EJ28">
        <v>0.81299999999999994</v>
      </c>
      <c r="EK28">
        <v>-6.83E-2</v>
      </c>
      <c r="EL28">
        <v>0.81290476190474703</v>
      </c>
      <c r="EM28">
        <v>0</v>
      </c>
      <c r="EN28">
        <v>0</v>
      </c>
      <c r="EO28">
        <v>0</v>
      </c>
      <c r="EP28">
        <v>-6.8265000000003795E-2</v>
      </c>
      <c r="EQ28">
        <v>0</v>
      </c>
      <c r="ER28">
        <v>0</v>
      </c>
      <c r="ES28">
        <v>0</v>
      </c>
      <c r="ET28">
        <v>-1</v>
      </c>
      <c r="EU28">
        <v>-1</v>
      </c>
      <c r="EV28">
        <v>-1</v>
      </c>
      <c r="EW28">
        <v>-1</v>
      </c>
      <c r="EX28">
        <v>1.2</v>
      </c>
      <c r="EY28">
        <v>1.1000000000000001</v>
      </c>
      <c r="EZ28">
        <v>2</v>
      </c>
      <c r="FA28">
        <v>464.46300000000002</v>
      </c>
      <c r="FB28">
        <v>491.82499999999999</v>
      </c>
      <c r="FC28">
        <v>22.022099999999998</v>
      </c>
      <c r="FD28">
        <v>27.6158</v>
      </c>
      <c r="FE28">
        <v>30.0002</v>
      </c>
      <c r="FF28">
        <v>27.634899999999998</v>
      </c>
      <c r="FG28">
        <v>27.609500000000001</v>
      </c>
      <c r="FH28">
        <v>21.206900000000001</v>
      </c>
      <c r="FI28">
        <v>-30</v>
      </c>
      <c r="FJ28">
        <v>-30</v>
      </c>
      <c r="FK28">
        <v>22.025200000000002</v>
      </c>
      <c r="FL28">
        <v>400</v>
      </c>
      <c r="FM28">
        <v>15.2027</v>
      </c>
      <c r="FN28">
        <v>102.271</v>
      </c>
      <c r="FO28">
        <v>102.01300000000001</v>
      </c>
    </row>
    <row r="29" spans="1:171" x14ac:dyDescent="0.35">
      <c r="A29">
        <v>12</v>
      </c>
      <c r="B29">
        <v>1599591665.0999999</v>
      </c>
      <c r="C29">
        <v>3425</v>
      </c>
      <c r="D29" t="s">
        <v>339</v>
      </c>
      <c r="E29" t="s">
        <v>340</v>
      </c>
      <c r="F29">
        <v>1599591665.0999999</v>
      </c>
      <c r="G29">
        <f t="shared" si="0"/>
        <v>1.5964856743142194E-3</v>
      </c>
      <c r="H29">
        <f t="shared" si="1"/>
        <v>-1.6521864090205149</v>
      </c>
      <c r="I29">
        <f t="shared" si="2"/>
        <v>401.20100000000002</v>
      </c>
      <c r="J29">
        <f t="shared" si="3"/>
        <v>408.50031697996121</v>
      </c>
      <c r="K29">
        <f t="shared" si="4"/>
        <v>41.793265057407609</v>
      </c>
      <c r="L29">
        <f t="shared" si="5"/>
        <v>41.046479127015004</v>
      </c>
      <c r="M29">
        <f t="shared" si="6"/>
        <v>0.22853882218358332</v>
      </c>
      <c r="N29">
        <f t="shared" si="7"/>
        <v>2.9660216649560383</v>
      </c>
      <c r="O29">
        <f t="shared" si="8"/>
        <v>0.21918717945786598</v>
      </c>
      <c r="P29">
        <f t="shared" si="9"/>
        <v>0.13780030861325041</v>
      </c>
      <c r="Q29">
        <f t="shared" si="10"/>
        <v>1.9948084861285743E-3</v>
      </c>
      <c r="R29">
        <f t="shared" si="11"/>
        <v>23.22245139720463</v>
      </c>
      <c r="S29">
        <f t="shared" si="12"/>
        <v>22.995699999999999</v>
      </c>
      <c r="T29">
        <f t="shared" si="13"/>
        <v>2.8189879420763022</v>
      </c>
      <c r="U29">
        <f t="shared" si="14"/>
        <v>71.395412616964592</v>
      </c>
      <c r="V29">
        <f t="shared" si="15"/>
        <v>2.0916873498720001</v>
      </c>
      <c r="W29">
        <f t="shared" si="16"/>
        <v>2.9297223353745063</v>
      </c>
      <c r="X29">
        <f t="shared" si="17"/>
        <v>0.7273005922043021</v>
      </c>
      <c r="Y29">
        <f t="shared" si="18"/>
        <v>-70.405018237257082</v>
      </c>
      <c r="Z29">
        <f t="shared" si="19"/>
        <v>102.03484449670849</v>
      </c>
      <c r="AA29">
        <f t="shared" si="20"/>
        <v>7.1539468701533382</v>
      </c>
      <c r="AB29">
        <f t="shared" si="21"/>
        <v>38.785767938090871</v>
      </c>
      <c r="AC29">
        <v>28</v>
      </c>
      <c r="AD29">
        <v>6</v>
      </c>
      <c r="AE29">
        <f t="shared" si="22"/>
        <v>1</v>
      </c>
      <c r="AF29">
        <f t="shared" si="23"/>
        <v>0</v>
      </c>
      <c r="AG29">
        <f t="shared" si="24"/>
        <v>54599.546068190823</v>
      </c>
      <c r="AH29" t="s">
        <v>341</v>
      </c>
      <c r="AI29">
        <v>10465.5</v>
      </c>
      <c r="AJ29">
        <v>637.11199999999997</v>
      </c>
      <c r="AK29">
        <v>2556.5300000000002</v>
      </c>
      <c r="AL29">
        <f t="shared" si="25"/>
        <v>1919.4180000000001</v>
      </c>
      <c r="AM29">
        <f t="shared" si="26"/>
        <v>0.75079032907886856</v>
      </c>
      <c r="AN29">
        <v>-1.6521864090205101</v>
      </c>
      <c r="AO29" t="s">
        <v>342</v>
      </c>
      <c r="AP29" t="s">
        <v>342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2.0998656021503997E-2</v>
      </c>
      <c r="AV29">
        <f t="shared" si="29"/>
        <v>-1.6521864090205149</v>
      </c>
      <c r="AW29" t="e">
        <f t="shared" si="30"/>
        <v>#DIV/0!</v>
      </c>
      <c r="AX29" t="e">
        <f t="shared" si="31"/>
        <v>#DIV/0!</v>
      </c>
      <c r="AY29">
        <f t="shared" si="32"/>
        <v>-2.326330458172251E-13</v>
      </c>
      <c r="AZ29" t="e">
        <f t="shared" si="33"/>
        <v>#DIV/0!</v>
      </c>
      <c r="BA29" t="s">
        <v>342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1.3319297828821028</v>
      </c>
      <c r="BH29" t="e">
        <f t="shared" si="39"/>
        <v>#DIV/0!</v>
      </c>
      <c r="BI29" t="e">
        <f t="shared" si="40"/>
        <v>#DIV/0!</v>
      </c>
      <c r="BJ29">
        <f t="shared" si="41"/>
        <v>4.9998399999999998E-2</v>
      </c>
      <c r="BK29">
        <f t="shared" si="42"/>
        <v>2.0998656021503997E-2</v>
      </c>
      <c r="BL29">
        <f t="shared" si="43"/>
        <v>0.41998655999999995</v>
      </c>
      <c r="BM29">
        <f t="shared" si="44"/>
        <v>9.4996959999999991E-2</v>
      </c>
      <c r="BN29">
        <v>6</v>
      </c>
      <c r="BO29">
        <v>0.5</v>
      </c>
      <c r="BP29" t="s">
        <v>285</v>
      </c>
      <c r="BQ29">
        <v>1599591665.0999999</v>
      </c>
      <c r="BR29">
        <v>401.20100000000002</v>
      </c>
      <c r="BS29">
        <v>399.98700000000002</v>
      </c>
      <c r="BT29">
        <v>20.444800000000001</v>
      </c>
      <c r="BU29">
        <v>18.568200000000001</v>
      </c>
      <c r="BV29">
        <v>400.40199999999999</v>
      </c>
      <c r="BW29">
        <v>20.512799999999999</v>
      </c>
      <c r="BX29">
        <v>500.00400000000002</v>
      </c>
      <c r="BY29">
        <v>102.209</v>
      </c>
      <c r="BZ29">
        <v>0.10001500000000001</v>
      </c>
      <c r="CA29">
        <v>23.633800000000001</v>
      </c>
      <c r="CB29">
        <v>22.995699999999999</v>
      </c>
      <c r="CC29">
        <v>999.9</v>
      </c>
      <c r="CD29">
        <v>0</v>
      </c>
      <c r="CE29">
        <v>0</v>
      </c>
      <c r="CF29">
        <v>9988.75</v>
      </c>
      <c r="CG29">
        <v>0</v>
      </c>
      <c r="CH29">
        <v>1.5289399999999999E-3</v>
      </c>
      <c r="CI29">
        <v>4.9998399999999998E-2</v>
      </c>
      <c r="CJ29">
        <v>0</v>
      </c>
      <c r="CK29">
        <v>0</v>
      </c>
      <c r="CL29">
        <v>0</v>
      </c>
      <c r="CM29">
        <v>632.92999999999995</v>
      </c>
      <c r="CN29">
        <v>4.9998399999999998E-2</v>
      </c>
      <c r="CO29">
        <v>-6.67</v>
      </c>
      <c r="CP29">
        <v>-1.79</v>
      </c>
      <c r="CQ29">
        <v>36.75</v>
      </c>
      <c r="CR29">
        <v>41.125</v>
      </c>
      <c r="CS29">
        <v>39.061999999999998</v>
      </c>
      <c r="CT29">
        <v>40.561999999999998</v>
      </c>
      <c r="CU29">
        <v>38.561999999999998</v>
      </c>
      <c r="CV29">
        <v>0</v>
      </c>
      <c r="CW29">
        <v>0</v>
      </c>
      <c r="CX29">
        <v>0</v>
      </c>
      <c r="CY29">
        <v>111.299999952316</v>
      </c>
      <c r="CZ29">
        <v>0</v>
      </c>
      <c r="DA29">
        <v>637.11199999999997</v>
      </c>
      <c r="DB29">
        <v>-0.34692308336474897</v>
      </c>
      <c r="DC29">
        <v>-2.70307694075376</v>
      </c>
      <c r="DD29">
        <v>-5.0575999999999999</v>
      </c>
      <c r="DE29">
        <v>15</v>
      </c>
      <c r="DF29">
        <v>1599591604.5999999</v>
      </c>
      <c r="DG29" t="s">
        <v>343</v>
      </c>
      <c r="DH29">
        <v>1599591599.5999999</v>
      </c>
      <c r="DI29">
        <v>1599591604.5999999</v>
      </c>
      <c r="DJ29">
        <v>29</v>
      </c>
      <c r="DK29">
        <v>-1.2999999999999999E-2</v>
      </c>
      <c r="DL29">
        <v>0</v>
      </c>
      <c r="DM29">
        <v>0.8</v>
      </c>
      <c r="DN29">
        <v>-6.8000000000000005E-2</v>
      </c>
      <c r="DO29">
        <v>400</v>
      </c>
      <c r="DP29">
        <v>19</v>
      </c>
      <c r="DQ29">
        <v>0.48</v>
      </c>
      <c r="DR29">
        <v>0.04</v>
      </c>
      <c r="DS29">
        <v>1.1057705</v>
      </c>
      <c r="DT29">
        <v>0.26926581613507999</v>
      </c>
      <c r="DU29">
        <v>4.0507178805120399E-2</v>
      </c>
      <c r="DV29">
        <v>1</v>
      </c>
      <c r="DW29">
        <v>637.33500000000004</v>
      </c>
      <c r="DX29">
        <v>0.71183431952726495</v>
      </c>
      <c r="DY29">
        <v>1.6445153943800399</v>
      </c>
      <c r="DZ29">
        <v>1</v>
      </c>
      <c r="EA29">
        <v>1.89637425</v>
      </c>
      <c r="EB29">
        <v>-9.9658649155725199E-2</v>
      </c>
      <c r="EC29">
        <v>9.6023421329121603E-3</v>
      </c>
      <c r="ED29">
        <v>1</v>
      </c>
      <c r="EE29">
        <v>3</v>
      </c>
      <c r="EF29">
        <v>3</v>
      </c>
      <c r="EG29" t="s">
        <v>292</v>
      </c>
      <c r="EH29">
        <v>100</v>
      </c>
      <c r="EI29">
        <v>100</v>
      </c>
      <c r="EJ29">
        <v>0.79900000000000004</v>
      </c>
      <c r="EK29">
        <v>-6.8000000000000005E-2</v>
      </c>
      <c r="EL29">
        <v>0.79959999999994102</v>
      </c>
      <c r="EM29">
        <v>0</v>
      </c>
      <c r="EN29">
        <v>0</v>
      </c>
      <c r="EO29">
        <v>0</v>
      </c>
      <c r="EP29">
        <v>-6.8005000000002994E-2</v>
      </c>
      <c r="EQ29">
        <v>0</v>
      </c>
      <c r="ER29">
        <v>0</v>
      </c>
      <c r="ES29">
        <v>0</v>
      </c>
      <c r="ET29">
        <v>-1</v>
      </c>
      <c r="EU29">
        <v>-1</v>
      </c>
      <c r="EV29">
        <v>-1</v>
      </c>
      <c r="EW29">
        <v>-1</v>
      </c>
      <c r="EX29">
        <v>1.1000000000000001</v>
      </c>
      <c r="EY29">
        <v>1</v>
      </c>
      <c r="EZ29">
        <v>2</v>
      </c>
      <c r="FA29">
        <v>464.76299999999998</v>
      </c>
      <c r="FB29">
        <v>491.44400000000002</v>
      </c>
      <c r="FC29">
        <v>22.172899999999998</v>
      </c>
      <c r="FD29">
        <v>27.644200000000001</v>
      </c>
      <c r="FE29">
        <v>30.000299999999999</v>
      </c>
      <c r="FF29">
        <v>27.668900000000001</v>
      </c>
      <c r="FG29">
        <v>27.6433</v>
      </c>
      <c r="FH29">
        <v>21.206299999999999</v>
      </c>
      <c r="FI29">
        <v>-30</v>
      </c>
      <c r="FJ29">
        <v>-30</v>
      </c>
      <c r="FK29">
        <v>22.0596</v>
      </c>
      <c r="FL29">
        <v>400</v>
      </c>
      <c r="FM29">
        <v>15.2027</v>
      </c>
      <c r="FN29">
        <v>102.261</v>
      </c>
      <c r="FO29">
        <v>102.01600000000001</v>
      </c>
    </row>
    <row r="30" spans="1:171" x14ac:dyDescent="0.35">
      <c r="A30">
        <v>13</v>
      </c>
      <c r="B30">
        <v>1599592863.5</v>
      </c>
      <c r="C30">
        <v>4623.4000000953702</v>
      </c>
      <c r="D30" t="s">
        <v>344</v>
      </c>
      <c r="E30" t="s">
        <v>345</v>
      </c>
      <c r="F30">
        <v>1599592863.5</v>
      </c>
      <c r="G30">
        <f t="shared" si="0"/>
        <v>9.2924492467148833E-4</v>
      </c>
      <c r="H30">
        <f t="shared" si="1"/>
        <v>-1.594800865874471</v>
      </c>
      <c r="I30">
        <f t="shared" si="2"/>
        <v>401.49299999999999</v>
      </c>
      <c r="J30">
        <f t="shared" si="3"/>
        <v>417.14657876256092</v>
      </c>
      <c r="K30">
        <f t="shared" si="4"/>
        <v>42.67007329724413</v>
      </c>
      <c r="L30">
        <f t="shared" si="5"/>
        <v>41.068863105986992</v>
      </c>
      <c r="M30">
        <f t="shared" si="6"/>
        <v>0.12665161660508575</v>
      </c>
      <c r="N30">
        <f t="shared" si="7"/>
        <v>2.9632622218604814</v>
      </c>
      <c r="O30">
        <f t="shared" si="8"/>
        <v>0.12371940296929529</v>
      </c>
      <c r="P30">
        <f t="shared" si="9"/>
        <v>7.7582420444896757E-2</v>
      </c>
      <c r="Q30">
        <f t="shared" si="10"/>
        <v>1.9948084861285743E-3</v>
      </c>
      <c r="R30">
        <f t="shared" si="11"/>
        <v>23.148629329239913</v>
      </c>
      <c r="S30">
        <f t="shared" si="12"/>
        <v>22.992999999999999</v>
      </c>
      <c r="T30">
        <f t="shared" si="13"/>
        <v>2.8185272809141373</v>
      </c>
      <c r="U30">
        <f t="shared" si="14"/>
        <v>71.659817747521046</v>
      </c>
      <c r="V30">
        <f t="shared" si="15"/>
        <v>2.0685872429492997</v>
      </c>
      <c r="W30">
        <f t="shared" si="16"/>
        <v>2.8866766731636839</v>
      </c>
      <c r="X30">
        <f t="shared" si="17"/>
        <v>0.74994003796483755</v>
      </c>
      <c r="Y30">
        <f t="shared" si="18"/>
        <v>-40.979701178012633</v>
      </c>
      <c r="Z30">
        <f t="shared" si="19"/>
        <v>63.15130681532407</v>
      </c>
      <c r="AA30">
        <f t="shared" si="20"/>
        <v>4.4262678720533319</v>
      </c>
      <c r="AB30">
        <f t="shared" si="21"/>
        <v>26.599868317850898</v>
      </c>
      <c r="AC30">
        <v>27</v>
      </c>
      <c r="AD30">
        <v>5</v>
      </c>
      <c r="AE30">
        <f t="shared" si="22"/>
        <v>1</v>
      </c>
      <c r="AF30">
        <f t="shared" si="23"/>
        <v>0</v>
      </c>
      <c r="AG30">
        <f t="shared" si="24"/>
        <v>54562.444897977875</v>
      </c>
      <c r="AH30" t="s">
        <v>346</v>
      </c>
      <c r="AI30">
        <v>10473.6</v>
      </c>
      <c r="AJ30">
        <v>657.04846153846199</v>
      </c>
      <c r="AK30">
        <v>2915.37</v>
      </c>
      <c r="AL30">
        <f t="shared" si="25"/>
        <v>2258.3215384615378</v>
      </c>
      <c r="AM30">
        <f t="shared" si="26"/>
        <v>0.774626046937966</v>
      </c>
      <c r="AN30">
        <v>-1.5948008658744699</v>
      </c>
      <c r="AO30" t="s">
        <v>342</v>
      </c>
      <c r="AP30" t="s">
        <v>342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2.0998656021503997E-2</v>
      </c>
      <c r="AV30">
        <f t="shared" si="29"/>
        <v>-1.594800865874471</v>
      </c>
      <c r="AW30" t="e">
        <f t="shared" si="30"/>
        <v>#DIV/0!</v>
      </c>
      <c r="AX30" t="e">
        <f t="shared" si="31"/>
        <v>#DIV/0!</v>
      </c>
      <c r="AY30">
        <f t="shared" si="32"/>
        <v>-5.2871146776642064E-14</v>
      </c>
      <c r="AZ30" t="e">
        <f t="shared" si="33"/>
        <v>#DIV/0!</v>
      </c>
      <c r="BA30" t="s">
        <v>342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1.2909454877652502</v>
      </c>
      <c r="BH30" t="e">
        <f t="shared" si="39"/>
        <v>#DIV/0!</v>
      </c>
      <c r="BI30" t="e">
        <f t="shared" si="40"/>
        <v>#DIV/0!</v>
      </c>
      <c r="BJ30">
        <f t="shared" si="41"/>
        <v>4.9998399999999998E-2</v>
      </c>
      <c r="BK30">
        <f t="shared" si="42"/>
        <v>2.0998656021503997E-2</v>
      </c>
      <c r="BL30">
        <f t="shared" si="43"/>
        <v>0.41998655999999995</v>
      </c>
      <c r="BM30">
        <f t="shared" si="44"/>
        <v>9.4996959999999991E-2</v>
      </c>
      <c r="BN30">
        <v>6</v>
      </c>
      <c r="BO30">
        <v>0.5</v>
      </c>
      <c r="BP30" t="s">
        <v>285</v>
      </c>
      <c r="BQ30">
        <v>1599592863.5</v>
      </c>
      <c r="BR30">
        <v>401.49299999999999</v>
      </c>
      <c r="BS30">
        <v>400.02699999999999</v>
      </c>
      <c r="BT30">
        <v>20.2227</v>
      </c>
      <c r="BU30">
        <v>19.130199999999999</v>
      </c>
      <c r="BV30">
        <v>400.60899999999998</v>
      </c>
      <c r="BW30">
        <v>20.290700000000001</v>
      </c>
      <c r="BX30">
        <v>500.02</v>
      </c>
      <c r="BY30">
        <v>102.19</v>
      </c>
      <c r="BZ30">
        <v>0.100359</v>
      </c>
      <c r="CA30">
        <v>23.388300000000001</v>
      </c>
      <c r="CB30">
        <v>22.992999999999999</v>
      </c>
      <c r="CC30">
        <v>999.9</v>
      </c>
      <c r="CD30">
        <v>0</v>
      </c>
      <c r="CE30">
        <v>0</v>
      </c>
      <c r="CF30">
        <v>9975</v>
      </c>
      <c r="CG30">
        <v>0</v>
      </c>
      <c r="CH30">
        <v>1.6245000000000001E-3</v>
      </c>
      <c r="CI30">
        <v>4.9998399999999998E-2</v>
      </c>
      <c r="CJ30">
        <v>0</v>
      </c>
      <c r="CK30">
        <v>0</v>
      </c>
      <c r="CL30">
        <v>0</v>
      </c>
      <c r="CM30">
        <v>659.73</v>
      </c>
      <c r="CN30">
        <v>4.9998399999999998E-2</v>
      </c>
      <c r="CO30">
        <v>-11.14</v>
      </c>
      <c r="CP30">
        <v>-2.2000000000000002</v>
      </c>
      <c r="CQ30">
        <v>34.875</v>
      </c>
      <c r="CR30">
        <v>39.436999999999998</v>
      </c>
      <c r="CS30">
        <v>37.186999999999998</v>
      </c>
      <c r="CT30">
        <v>39</v>
      </c>
      <c r="CU30">
        <v>36.875</v>
      </c>
      <c r="CV30">
        <v>0</v>
      </c>
      <c r="CW30">
        <v>0</v>
      </c>
      <c r="CX30">
        <v>0</v>
      </c>
      <c r="CY30">
        <v>1197.4000000953699</v>
      </c>
      <c r="CZ30">
        <v>0</v>
      </c>
      <c r="DA30">
        <v>657.04846153846199</v>
      </c>
      <c r="DB30">
        <v>-2.2967520190902202</v>
      </c>
      <c r="DC30">
        <v>7.6092307937633299</v>
      </c>
      <c r="DD30">
        <v>-12.2473076923077</v>
      </c>
      <c r="DE30">
        <v>15</v>
      </c>
      <c r="DF30">
        <v>1599592880.5</v>
      </c>
      <c r="DG30" t="s">
        <v>347</v>
      </c>
      <c r="DH30">
        <v>1599592880.5</v>
      </c>
      <c r="DI30">
        <v>1599591604.5999999</v>
      </c>
      <c r="DJ30">
        <v>30</v>
      </c>
      <c r="DK30">
        <v>8.4000000000000005E-2</v>
      </c>
      <c r="DL30">
        <v>0</v>
      </c>
      <c r="DM30">
        <v>0.88400000000000001</v>
      </c>
      <c r="DN30">
        <v>-6.8000000000000005E-2</v>
      </c>
      <c r="DO30">
        <v>400</v>
      </c>
      <c r="DP30">
        <v>19</v>
      </c>
      <c r="DQ30">
        <v>0.56999999999999995</v>
      </c>
      <c r="DR30">
        <v>0.04</v>
      </c>
      <c r="DS30">
        <v>1.38887390243902</v>
      </c>
      <c r="DT30">
        <v>3.3216376306619402E-2</v>
      </c>
      <c r="DU30">
        <v>2.4677156206287399E-2</v>
      </c>
      <c r="DV30">
        <v>1</v>
      </c>
      <c r="DW30">
        <v>657.01911764705903</v>
      </c>
      <c r="DX30">
        <v>-3.3548165769378002</v>
      </c>
      <c r="DY30">
        <v>2.20710532764878</v>
      </c>
      <c r="DZ30">
        <v>0</v>
      </c>
      <c r="EA30">
        <v>1.0969199999999999</v>
      </c>
      <c r="EB30">
        <v>-2.2515261324041101E-2</v>
      </c>
      <c r="EC30">
        <v>2.3683667316549101E-3</v>
      </c>
      <c r="ED30">
        <v>1</v>
      </c>
      <c r="EE30">
        <v>2</v>
      </c>
      <c r="EF30">
        <v>3</v>
      </c>
      <c r="EG30" t="s">
        <v>286</v>
      </c>
      <c r="EH30">
        <v>100</v>
      </c>
      <c r="EI30">
        <v>100</v>
      </c>
      <c r="EJ30">
        <v>0.88400000000000001</v>
      </c>
      <c r="EK30">
        <v>-6.8000000000000005E-2</v>
      </c>
      <c r="EL30">
        <v>0.79959999999994102</v>
      </c>
      <c r="EM30">
        <v>0</v>
      </c>
      <c r="EN30">
        <v>0</v>
      </c>
      <c r="EO30">
        <v>0</v>
      </c>
      <c r="EP30">
        <v>-6.8005000000002994E-2</v>
      </c>
      <c r="EQ30">
        <v>0</v>
      </c>
      <c r="ER30">
        <v>0</v>
      </c>
      <c r="ES30">
        <v>0</v>
      </c>
      <c r="ET30">
        <v>-1</v>
      </c>
      <c r="EU30">
        <v>-1</v>
      </c>
      <c r="EV30">
        <v>-1</v>
      </c>
      <c r="EW30">
        <v>-1</v>
      </c>
      <c r="EX30">
        <v>21.1</v>
      </c>
      <c r="EY30">
        <v>21</v>
      </c>
      <c r="EZ30">
        <v>2</v>
      </c>
      <c r="FA30">
        <v>465.89400000000001</v>
      </c>
      <c r="FB30">
        <v>488.64499999999998</v>
      </c>
      <c r="FC30">
        <v>21.7712</v>
      </c>
      <c r="FD30">
        <v>28.18</v>
      </c>
      <c r="FE30">
        <v>30</v>
      </c>
      <c r="FF30">
        <v>28.2013</v>
      </c>
      <c r="FG30">
        <v>28.1769</v>
      </c>
      <c r="FH30">
        <v>21.223099999999999</v>
      </c>
      <c r="FI30">
        <v>-30</v>
      </c>
      <c r="FJ30">
        <v>-30</v>
      </c>
      <c r="FK30">
        <v>21.775600000000001</v>
      </c>
      <c r="FL30">
        <v>400</v>
      </c>
      <c r="FM30">
        <v>15.2027</v>
      </c>
      <c r="FN30">
        <v>102.15600000000001</v>
      </c>
      <c r="FO30">
        <v>101.95699999999999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2020-09-08T14:22:00Z</dcterms:created>
  <dcterms:modified xsi:type="dcterms:W3CDTF">2020-09-21T13:46:19Z</dcterms:modified>
</cp:coreProperties>
</file>